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8445" activeTab="0"/>
  </bookViews>
  <sheets>
    <sheet name="CALC" sheetId="1" r:id="rId1"/>
    <sheet name="Data" sheetId="2" r:id="rId2"/>
    <sheet name="Sheet3" sheetId="3" r:id="rId3"/>
  </sheets>
  <definedNames>
    <definedName name="_xlnm.Print_Area" localSheetId="0">'CALC'!$A$2:$M$55</definedName>
  </definedNames>
  <calcPr fullCalcOnLoad="1"/>
</workbook>
</file>

<file path=xl/sharedStrings.xml><?xml version="1.0" encoding="utf-8"?>
<sst xmlns="http://schemas.openxmlformats.org/spreadsheetml/2006/main" count="339" uniqueCount="296">
  <si>
    <t>We humans and all phenonema are made of light. Light is the stuff of the universe.</t>
  </si>
  <si>
    <t xml:space="preserve">Light is the electro-magnetic energy field. Light is not no-thing, it is something. We  </t>
  </si>
  <si>
    <t xml:space="preserve">are made from the light nearest to hand. Such light may have travelled far - from the </t>
  </si>
  <si>
    <t xml:space="preserve">the Sun, for example, or from the Milky Way galaxy, or from billions of galaxies at the </t>
  </si>
  <si>
    <t>we decide to compact it and use it to form our substance, local light, and thus the</t>
  </si>
  <si>
    <t>acquired for making matter, should be at Earth surface and Earth substrate and Earth</t>
  </si>
  <si>
    <t>edges of the universe. But the light that we organise to make ourselves, is, by the time</t>
  </si>
  <si>
    <t xml:space="preserve">atmospheric levels. Thus we need to determine "How many photons are there in </t>
  </si>
  <si>
    <t xml:space="preserve"> </t>
  </si>
  <si>
    <t xml:space="preserve">a given cubic sphere of Earth space. We need to bear in mind that when the egg </t>
  </si>
  <si>
    <t>which is our proto-being is fertilised by a tiny sperm, and starts to grow and to collect</t>
  </si>
  <si>
    <t xml:space="preserve">energy and to organise energy to make a human, it is collecting light from our </t>
  </si>
  <si>
    <t>surroundings and also, in the form of food and minerals and encounters with other</t>
  </si>
  <si>
    <t>animals, the proto-being as it matures is collecting pre-compacted light which is</t>
  </si>
  <si>
    <t xml:space="preserve">already in the form of atoms, molecules, cells and larger life forms. </t>
  </si>
  <si>
    <t xml:space="preserve">continued in-tension which crystallises matter from energy, onto a centre, such as </t>
  </si>
  <si>
    <t xml:space="preserve">our human form. This in-falling, in-tension must be maintained continuously so as to </t>
  </si>
  <si>
    <t>maintain the Inertia that gives form permanence. This in-falling of light onto an intent</t>
  </si>
  <si>
    <t>centre or place of focus, must be continuous and, logically, seen as a sphere emptied</t>
  </si>
  <si>
    <t>of light which precipitates to make the material form, the local sphere which provides</t>
  </si>
  <si>
    <t xml:space="preserve">the light which makes the matter, must, as it "pumps" light into the material form, </t>
  </si>
  <si>
    <t>itself be depleted of light /electromagnetic energy and thus draw on the larger sphere</t>
  </si>
  <si>
    <t>that surrounds it, a larger secondary sphere, light to replace the energy which has</t>
  </si>
  <si>
    <t xml:space="preserve">crystallised and in-fallen; and thus back to a tertiary sphere, ad infinitum, to </t>
  </si>
  <si>
    <t>It is possible and perhaps likely that each particle of matter, such as electrons, quarks</t>
  </si>
  <si>
    <t>and other fundamental entities, are in a state of flux, a state of vibration, a state of</t>
  </si>
  <si>
    <t>oscillation, between being a wave and/or a particle.  This fluxing of, for example an electron,</t>
  </si>
  <si>
    <t xml:space="preserve">an electron travelling laong a wire. This fluxing, from a point of preciptated matter, </t>
  </si>
  <si>
    <t>such as an electron, outwards to a field of energy, logically effects the entire energy</t>
  </si>
  <si>
    <t xml:space="preserve">field - out to infinity …and back again to a point. </t>
  </si>
  <si>
    <t>Rest-Mass of a photon is</t>
  </si>
  <si>
    <t>grams</t>
  </si>
  <si>
    <t>0.00000000000000000000000000000000000000000000000001</t>
  </si>
  <si>
    <t xml:space="preserve">so </t>
  </si>
  <si>
    <t xml:space="preserve">gram contains </t>
  </si>
  <si>
    <t>photons</t>
  </si>
  <si>
    <t>so</t>
  </si>
  <si>
    <t>kilo contains</t>
  </si>
  <si>
    <t>840 million, billion, billion, billion, billion, billion,</t>
  </si>
  <si>
    <t>what spherical volume would I have to clear of photons and photons-in-matter, to make me?</t>
  </si>
  <si>
    <t>So, if I was hovering, angelically, in the Earth's atmosphere, with sunlight streaming through it,</t>
  </si>
  <si>
    <t>Mitchell Feigenbaum - Physicist - Rockerfeller University - 2008</t>
  </si>
  <si>
    <t>Best Answer - Chosen by Voters</t>
  </si>
  <si>
    <t>Incident Solar Energy on the ground:</t>
  </si>
  <si>
    <t>Average over the entire earth = 164 Watts per square meter over a 24 hour day</t>
  </si>
  <si>
    <t>8 hour summer day, 40 degree latitude 600 Watts per sq. meter</t>
  </si>
  <si>
    <t>Let UNITs guide you; always USE THEM in your calculation to prevent errors</t>
  </si>
  <si>
    <t># joules that hit leaf in 1 sec = 1090 J/sec-m2 * 1 sec * 3.00 cm2 / (100cm/m)2 = 0.3270Joules</t>
  </si>
  <si>
    <t># photons that hit leaf in 1 sec = 2.52x10E18 photons/joule * 0.370 J = 8.24 E17 photons</t>
  </si>
  <si>
    <t>Source(s):</t>
  </si>
  <si>
    <t>http://zebu.uoregon.edu/1998/ph162/l4.ht…</t>
  </si>
  <si>
    <t>astro.neutral.org/articles/tea/tea.htm…</t>
  </si>
  <si>
    <t>http://reefkeeping.com/issues/2006-03/sj/index.php</t>
  </si>
  <si>
    <t>Part II: Photons</t>
  </si>
  <si>
    <t>Q - a leaf 3sq cm - how many photons strike it per second?</t>
  </si>
  <si>
    <t>What is the density of photons and matter in an average typical volume of the Earth's atmosphere in daylight?</t>
  </si>
  <si>
    <t>FACTS OF LIGHT by Sanjay Joshi</t>
  </si>
  <si>
    <r>
      <t>To generate 1 watt of power we would need 25.15 × 10</t>
    </r>
    <r>
      <rPr>
        <vertAlign val="superscript"/>
        <sz val="10"/>
        <rFont val="Georgia"/>
        <family val="1"/>
      </rPr>
      <t>17</t>
    </r>
    <r>
      <rPr>
        <sz val="10"/>
        <rFont val="Georgia"/>
        <family val="1"/>
      </rPr>
      <t xml:space="preserve"> photons/sec at 500nm. This is a lot of photons!!! Since we are dealing with a large number of photons, the number of photons are measured in units called micromoles (1 mole = Avogadro's number = 6.022 × 10</t>
    </r>
    <r>
      <rPr>
        <vertAlign val="superscript"/>
        <sz val="10"/>
        <rFont val="Georgia"/>
        <family val="1"/>
      </rPr>
      <t>23</t>
    </r>
    <r>
      <rPr>
        <sz val="10"/>
        <rFont val="Georgia"/>
        <family val="1"/>
      </rPr>
      <t>, hence 1 micromole = 6.022 × 10</t>
    </r>
    <r>
      <rPr>
        <vertAlign val="superscript"/>
        <sz val="10"/>
        <rFont val="Georgia"/>
        <family val="1"/>
      </rPr>
      <t>17</t>
    </r>
    <r>
      <rPr>
        <sz val="10"/>
        <rFont val="Georgia"/>
        <family val="1"/>
      </rPr>
      <t xml:space="preserve">).  Note that for each wavelength the spectroradiometer measures the power density in watts/m2. This is termed the Spectral Irradiance. You may recall from Part 1 that there is a direct relationship between power/energy at each wavelength and the number of photons. </t>
    </r>
  </si>
  <si>
    <r>
      <t>It seems from this excellent website that we need to know the POWER DENSITY in Watts/M</t>
    </r>
    <r>
      <rPr>
        <vertAlign val="superscript"/>
        <sz val="10"/>
        <rFont val="Arial"/>
        <family val="2"/>
      </rPr>
      <t>2</t>
    </r>
    <r>
      <rPr>
        <sz val="10"/>
        <rFont val="Arial"/>
        <family val="0"/>
      </rPr>
      <t xml:space="preserve"> of the volume/s from we draw our photons. </t>
    </r>
  </si>
  <si>
    <t>Photon Flux, Photon Density, Photosynthetic Photons, Photosynthetic Photon Flux Density (PPFD), Photosynthetically Available Radiation (PAR).</t>
  </si>
  <si>
    <t>calculations we make of the cubic space/ sphere/s occupied by the light prior to it being</t>
  </si>
  <si>
    <r>
      <t xml:space="preserve">  'Intent'</t>
    </r>
    <r>
      <rPr>
        <sz val="10"/>
        <rFont val="Arial"/>
        <family val="0"/>
      </rPr>
      <t xml:space="preserve"> provides the mechanism to form a human or any particle of matter. It is the </t>
    </r>
  </si>
  <si>
    <t>the edges of the universe. Thus, we are literally at the centre of our own universe.</t>
  </si>
  <si>
    <t>Air Mass is the measure of how far light travels through the Earth's atmosphere. One air mass, or AM1, is the thickness of the Earth's atmosphere. Air mass zero (AM0) describes solar irradiance in space, where it is unaffected by the atmosphere. The power density of AM1.5 light is about 1,000W/m2; the power density of AM0 light is about 1,360W/m2, which is considered to be the solar constant.</t>
  </si>
  <si>
    <t>http://www.eyelighting.com/appliedoptics/Solar_simulation_energy.htm</t>
  </si>
  <si>
    <t>EYE LIGHTING OF NORTH AMERICA INTERNATIONAL INC.</t>
  </si>
  <si>
    <t xml:space="preserve">Do we have enough basic data to make the calculation?  </t>
  </si>
  <si>
    <t>Assume that including all the bits of matter in the Earth's atmosphere, together with photons, neutrinos etc from the sun</t>
  </si>
  <si>
    <t>that the Power Density of</t>
  </si>
  <si>
    <t>watts per sq meter is valid.</t>
  </si>
  <si>
    <t>But we are looking for CUBIC METRES to give VOLUME</t>
  </si>
  <si>
    <t>The above 1360 watts per sq metre is for Air Mass which is described as a 1 metre sq tower</t>
  </si>
  <si>
    <t xml:space="preserve">of the Earth's atmosphere - which is about 5 miles or 7 kilometres or 7,000 metres high. </t>
  </si>
  <si>
    <t>I don't think they really mean it to be taken in those terms - BUT - if so:</t>
  </si>
  <si>
    <t>1sq M x 7000M = 7,000 cubic metres</t>
  </si>
  <si>
    <t>which contains about</t>
  </si>
  <si>
    <t>watts/sec</t>
  </si>
  <si>
    <t>This can be compared with the 600 watts, said to fall on 1 sq meter of the Earth</t>
  </si>
  <si>
    <t xml:space="preserve">specifically onto a leaf, in 8 hours of summer sunshine. </t>
  </si>
  <si>
    <t>calc.600/8/60/60</t>
  </si>
  <si>
    <t>watts per second per sq mtre.</t>
  </si>
  <si>
    <t>so in a 7000 metres tall stack (to the top of the atmosphere)</t>
  </si>
  <si>
    <t>if each slice is</t>
  </si>
  <si>
    <t>mm</t>
  </si>
  <si>
    <t>we x 100cm x 10mm x 7000</t>
  </si>
  <si>
    <t>which is far too large</t>
  </si>
  <si>
    <t>in fact it is</t>
  </si>
  <si>
    <t>times larger than the 1360 watts above.</t>
  </si>
  <si>
    <t>so if the data we are using is sensible - then each "slice" of the 7,000 meter tower</t>
  </si>
  <si>
    <t xml:space="preserve">needs to be </t>
  </si>
  <si>
    <t xml:space="preserve">larger than 1mm, which is </t>
  </si>
  <si>
    <t>OR</t>
  </si>
  <si>
    <t>cm</t>
  </si>
  <si>
    <t xml:space="preserve">so in a sq metre which is </t>
  </si>
  <si>
    <t>cm thick</t>
  </si>
  <si>
    <t>we get</t>
  </si>
  <si>
    <t>watts per second</t>
  </si>
  <si>
    <t>cubic metres</t>
  </si>
  <si>
    <t>and the volume of our slice is</t>
  </si>
  <si>
    <t xml:space="preserve">SO </t>
  </si>
  <si>
    <t xml:space="preserve">cubic metres of typical Earth atmosphere </t>
  </si>
  <si>
    <t>has a power density of</t>
  </si>
  <si>
    <t>Without the slightest understanding of Avogadros Number - I take it as stated above</t>
  </si>
  <si>
    <t>photons per Watt</t>
  </si>
  <si>
    <t>factor</t>
  </si>
  <si>
    <t>To get 1 Cubic M we x by</t>
  </si>
  <si>
    <t>and the watts go to</t>
  </si>
  <si>
    <t>per</t>
  </si>
  <si>
    <t>cu metre of Earth's atmosphere</t>
  </si>
  <si>
    <t>so, every second a cubic metre of air has</t>
  </si>
  <si>
    <t xml:space="preserve">My 84 kilos needs the number of photons above </t>
  </si>
  <si>
    <t>cu mtrs</t>
  </si>
  <si>
    <t>cubic metres of near-Earth space - with me at the centre.</t>
  </si>
  <si>
    <t>SO - I need to collect energy/matter  from a volume of</t>
  </si>
  <si>
    <t xml:space="preserve">In the round - to convert this vast area into a sphere: </t>
  </si>
  <si>
    <t xml:space="preserve">The volume of a sphere is </t>
  </si>
  <si>
    <t xml:space="preserve">(4/3)πr³ </t>
  </si>
  <si>
    <t>First you have to figure out what you are talking about. Dimensions are usually linear (length, width, height) and are NOT square or cubic units. Are you talking about area (square meters) or volume (cubic meters)? Area is NOT expressed as cubic units. For the size of your sphere, are you asking for area (square units measuring the surface of the sphere), or volume (cubic units measuring the contents of the sphere), or dimensions (such as radius or diameter)?</t>
  </si>
  <si>
    <t>Based on your clarification that you have volume and want a linear dimension, the formula for the volume of a sphere is</t>
  </si>
  <si>
    <t>v = (4/3)*pi*r^3</t>
  </si>
  <si>
    <t>Substituting:</t>
  </si>
  <si>
    <t>5076 = (4/3)*pi*r3</t>
  </si>
  <si>
    <t>3807 = pi*r^3</t>
  </si>
  <si>
    <t>1211.8 = r^3</t>
  </si>
  <si>
    <t>10.66 = r</t>
  </si>
  <si>
    <t>The radius of the sphere is 10.66 meters if its volume is 5076 cubic meters.</t>
  </si>
  <si>
    <t xml:space="preserve">Q - What sphere does 5076 cubic metres make? </t>
  </si>
  <si>
    <t>My PHOTON NUMBERS above</t>
  </si>
  <si>
    <t>radius =</t>
  </si>
  <si>
    <t>metres</t>
  </si>
  <si>
    <t>klms</t>
  </si>
  <si>
    <t>kilometres</t>
  </si>
  <si>
    <t>So, radius of my sphere is</t>
  </si>
  <si>
    <t>QED</t>
  </si>
  <si>
    <t>The moon is 384,000 klms from Earth</t>
  </si>
  <si>
    <t>is this cube root correct?</t>
  </si>
  <si>
    <t>This sphere is emptied and refilled by my material, as expressed in photons, every</t>
  </si>
  <si>
    <t>So, I am at the centre of a sphere with a diameter of 2 x 555,406,731 = 1 billion klm</t>
  </si>
  <si>
    <t>The course I attended on Particle Physics made it clear that when particles</t>
  </si>
  <si>
    <t>collide and appear to divide into or create new particles, the process is that</t>
  </si>
  <si>
    <t>the original particles vanish from the world of matter, revert to pure energy</t>
  </si>
  <si>
    <t>and from the pure energy - which is the electromagnetic spectrum, or in short,</t>
  </si>
  <si>
    <t xml:space="preserve">is light, emerge the new particles. This vanishing trick is similar to what </t>
  </si>
  <si>
    <t>happens in a telephone wire, or indeed in any electric wire, where the apparently</t>
  </si>
  <si>
    <t xml:space="preserve">and are agitated by a magentic field which follows the route of the wire, and </t>
  </si>
  <si>
    <t>which faithfully and reliably carries an original pattern of agitated electrons</t>
  </si>
  <si>
    <t>from one end of the wire to the other. The key point being that the electrons</t>
  </si>
  <si>
    <t>that display energy - shock - power - data at the live end of a wire, have not</t>
  </si>
  <si>
    <t>travelled along the wire, they are in residence at the end of the wire and are</t>
  </si>
  <si>
    <t>mobilised by the magnetic field - which does travel at a percentage of the</t>
  </si>
  <si>
    <t>The point I am making is that the pure-energy, light, resulting from particle</t>
  </si>
  <si>
    <t>collisions, gives predictable results often enough in creating new particles</t>
  </si>
  <si>
    <t>travelling electrons (particles) are NOT actually shooting down a wire, but are in situ</t>
  </si>
  <si>
    <t xml:space="preserve">speed of light - carrying the relevant information.  </t>
  </si>
  <si>
    <t>to make it appear that the light is pre-disposed to give birth to the new</t>
  </si>
  <si>
    <t xml:space="preserve">phenomena. The allegedly formless light, the basic stuff of the universe, </t>
  </si>
  <si>
    <t>appears to be not formless, but to be carrying form in-potentia, which emerges</t>
  </si>
  <si>
    <t>crystalises - precipitates into matter. Many of the emergent particles in most</t>
  </si>
  <si>
    <t>collisions include numbers of virtual, fleeting particles and photons. It seems</t>
  </si>
  <si>
    <t>to me that photons are the basis of all particles; thus all matter is made</t>
  </si>
  <si>
    <t>of light.</t>
  </si>
  <si>
    <t xml:space="preserve">creates first a field - e.g. a magnetic field - and then a wave /current /particle such as </t>
  </si>
  <si>
    <t>Heretical and blasphemous mathematicians ignore the fact that light is weightless and calculate that the</t>
  </si>
  <si>
    <t>(my rest-mass - approx)</t>
  </si>
  <si>
    <t>What is my sphere of influence?</t>
  </si>
  <si>
    <t>10 billion,billion,billion, billion, billion</t>
  </si>
  <si>
    <t>10 million, billion, billion, billion, billion, billion</t>
  </si>
  <si>
    <t>klm</t>
  </si>
  <si>
    <t xml:space="preserve">second. It is probably, actually, fluctuating many billions of times per second. </t>
  </si>
  <si>
    <t>Michael Brooks says in his book 13 Things That Don't Make Sense, page 20</t>
  </si>
  <si>
    <t>"An Omega of 1, corrresponds to a measly six hydrogen atoms per cubic metre of universe</t>
  </si>
  <si>
    <t>(a cubic metre of the air around you has something like 10 million, billion, billion atoms), is where</t>
  </si>
  <si>
    <t xml:space="preserve">the matter density more or less balances out the expansion." </t>
  </si>
  <si>
    <t>within 1 part in a million billion of 1. And, because of the nature of of the feedback cycle with Omega,</t>
  </si>
  <si>
    <t>staring out in balance means remaining in balance. Today, if the theorists are right, Omega should</t>
  </si>
  <si>
    <t>still be near 1. The trouble is, we know that there's not nearly enough matter-dark or otherwise-to make Omega 1. "</t>
  </si>
  <si>
    <t xml:space="preserve">Michael Brooks </t>
  </si>
  <si>
    <t>Eugenie Samuel Reich - NS - 31 July 2010</t>
  </si>
  <si>
    <t>says on page 32 "….the average density of matter in the Earth's vicinity is very high in cosmic terms</t>
  </si>
  <si>
    <t xml:space="preserve">at about 0.5 grams per cubic centimetre. </t>
  </si>
  <si>
    <t>Under these circumstances, they proposed, the particle that transmits the Chameleon force would</t>
  </si>
  <si>
    <t>be about a billion times lighter than the electron. The force itself would then have a range of not more</t>
  </si>
  <si>
    <t>than a millimetre - small enough for its effects to go undedected in the lab, so far.</t>
  </si>
  <si>
    <t>of matter on average, the mass… etc."</t>
  </si>
  <si>
    <r>
      <t>In the wide open spaces of the cosmos, however, where a cubic centimetre contains just 10</t>
    </r>
    <r>
      <rPr>
        <vertAlign val="superscript"/>
        <sz val="10"/>
        <color indexed="12"/>
        <rFont val="Arial"/>
        <family val="0"/>
      </rPr>
      <t>-29</t>
    </r>
    <r>
      <rPr>
        <sz val="10"/>
        <color indexed="12"/>
        <rFont val="Arial"/>
        <family val="0"/>
      </rPr>
      <t xml:space="preserve"> grams </t>
    </r>
  </si>
  <si>
    <t>grams of matter</t>
  </si>
  <si>
    <t>What does a hydrogen atom weigh?</t>
  </si>
  <si>
    <t>1 mole of H weights 1.008 g</t>
  </si>
  <si>
    <t>1 mole = 6.02 x 10^23 particles</t>
  </si>
  <si>
    <t>Mass of 1 atom = 1.008 g / 6.02 x 10^23 = 1.67 x 10^-24 g</t>
  </si>
  <si>
    <t>Writing about the alleged "Chameleon force":</t>
  </si>
  <si>
    <t>Multiply by a million to give a cubic metre of "empty"space</t>
  </si>
  <si>
    <t>which is ten billion, billion atoms per cubic centimetre of Earth's air</t>
  </si>
  <si>
    <t>Thus: I cubic metre of Earth air contains equivalent of hydrogen atoms</t>
  </si>
  <si>
    <t>"…According to theory, the existence of stars and galaxies relies on Omega starting out</t>
  </si>
  <si>
    <t>grams per hydrogen atom</t>
  </si>
  <si>
    <t>divide by 1,000,000 to give per cubic centimetre, gives, number of hydrogen atoms in a cubic centimetre</t>
  </si>
  <si>
    <t>grams per metre of Earth Air</t>
  </si>
  <si>
    <t>Thus: 1 cubic metre of Space contains equivalent of hydrogen atoms</t>
  </si>
  <si>
    <t>grams per metre of Space</t>
  </si>
  <si>
    <t>kilo (me) contains</t>
  </si>
  <si>
    <t>kilos</t>
  </si>
  <si>
    <t>Assumption (above) is that I weigh</t>
  </si>
  <si>
    <t>Convert to number of photons required to make this mass</t>
  </si>
  <si>
    <r>
      <t>10</t>
    </r>
    <r>
      <rPr>
        <vertAlign val="superscript"/>
        <sz val="18"/>
        <color indexed="12"/>
        <rFont val="Arial"/>
        <family val="0"/>
      </rPr>
      <t>-49</t>
    </r>
  </si>
  <si>
    <t>0r</t>
  </si>
  <si>
    <t>photons (see F74 above) per cubic metre of Space</t>
  </si>
  <si>
    <t>photons in Earth Air per cubic metre</t>
  </si>
  <si>
    <t>which in English is</t>
  </si>
  <si>
    <t>which converted to a sphere (as above) requires a radius of</t>
  </si>
  <si>
    <t>cubic metres (volume V)</t>
  </si>
  <si>
    <t>cube root is</t>
  </si>
  <si>
    <r>
      <t xml:space="preserve">To collect photons weighing the same as me, from </t>
    </r>
    <r>
      <rPr>
        <b/>
        <sz val="14"/>
        <color indexed="12"/>
        <rFont val="Arial"/>
        <family val="2"/>
      </rPr>
      <t xml:space="preserve">Earth's air </t>
    </r>
    <r>
      <rPr>
        <sz val="10"/>
        <color indexed="12"/>
        <rFont val="Arial"/>
        <family val="0"/>
      </rPr>
      <t>needs</t>
    </r>
  </si>
  <si>
    <t xml:space="preserve">Which gives the sphere a diameter of </t>
  </si>
  <si>
    <r>
      <t xml:space="preserve">In </t>
    </r>
    <r>
      <rPr>
        <b/>
        <sz val="14"/>
        <color indexed="12"/>
        <rFont val="Arial"/>
        <family val="2"/>
      </rPr>
      <t>Empty Space</t>
    </r>
    <r>
      <rPr>
        <sz val="10"/>
        <color indexed="12"/>
        <rFont val="Arial"/>
        <family val="0"/>
      </rPr>
      <t xml:space="preserve"> the diameter (of me) would be</t>
    </r>
  </si>
  <si>
    <t>which converted to a sphere requires a radius of</t>
  </si>
  <si>
    <t>cubic metres (Volume V)</t>
  </si>
  <si>
    <t>Which gives the sphere a diameter of</t>
  </si>
  <si>
    <t>Diameter</t>
  </si>
  <si>
    <t>kilometers</t>
  </si>
  <si>
    <t>…..ooops  Must try harder !</t>
  </si>
  <si>
    <t>which is r cubed  (this could be the error)</t>
  </si>
  <si>
    <t>metres - radius</t>
  </si>
  <si>
    <t>Compare this with my earlier calculation above</t>
  </si>
  <si>
    <t>cube root of</t>
  </si>
  <si>
    <t>which is r cubed</t>
  </si>
  <si>
    <t>cubic metres of Earth Air</t>
  </si>
  <si>
    <t>kilo</t>
  </si>
  <si>
    <t>Grams</t>
  </si>
  <si>
    <t>Mitchell Feigenbaum</t>
  </si>
  <si>
    <t>Rockerfeller University 2008</t>
  </si>
  <si>
    <t>Photons</t>
  </si>
  <si>
    <t>Thus: This Creature of Light (CoL) contains - photons</t>
  </si>
  <si>
    <t>Which in grams is - Grams</t>
  </si>
  <si>
    <t>Thus: 1 kilogram contains - photons</t>
  </si>
  <si>
    <t>and that therefore we will need to estimate the passing photons…</t>
  </si>
  <si>
    <t>grams (Source - Data - Row 248)</t>
  </si>
  <si>
    <t>And, knowing that all matter is compressed light…</t>
  </si>
  <si>
    <t>…to make up one gram - multiply by:  - giving cubic metres needed</t>
  </si>
  <si>
    <t>cubic metres of empty space</t>
  </si>
  <si>
    <t>which is</t>
  </si>
  <si>
    <t>Scientific Numbers</t>
  </si>
  <si>
    <t>To convert the cubic metres into a nice round sphere needs an equation.</t>
  </si>
  <si>
    <t>which in cubic kilometres is</t>
  </si>
  <si>
    <t>cubic kilometres of empty space</t>
  </si>
  <si>
    <t xml:space="preserve">V=(4/3)πr³ </t>
  </si>
  <si>
    <t>so, the radius cubed will be</t>
  </si>
  <si>
    <t>calculate a cube root in EXCEL</t>
  </si>
  <si>
    <t>check</t>
  </si>
  <si>
    <r>
      <t>A cubic metre of</t>
    </r>
    <r>
      <rPr>
        <b/>
        <sz val="10"/>
        <color indexed="16"/>
        <rFont val="Calibri"/>
        <family val="2"/>
      </rPr>
      <t xml:space="preserve"> "empty" space</t>
    </r>
  </si>
  <si>
    <t>BUT - We humans grow in the Earth's atmosphere - and so collect our photons</t>
  </si>
  <si>
    <t>grams per cubic metre of Air.</t>
  </si>
  <si>
    <t>cubic metres of  Earth-Air</t>
  </si>
  <si>
    <t>This still ignores the criss-crossing photons in any cubic metre.</t>
  </si>
  <si>
    <t>To convert the cubic metres into a nice round sphere needs the same equation:</t>
  </si>
  <si>
    <t>So , the radius cubed will be</t>
  </si>
  <si>
    <t>so the radius will be</t>
  </si>
  <si>
    <t>Or in metres</t>
  </si>
  <si>
    <t>Rest Mass of a photon</t>
  </si>
  <si>
    <t xml:space="preserve"> 3.  If precipitated in "Earth's Air" the Creature focuses a sphere with a diameter of:</t>
  </si>
  <si>
    <t xml:space="preserve">Volume of a sphere is </t>
  </si>
  <si>
    <t>is estimated (see Data sheet)  to contain a Rest Mass of matter of</t>
  </si>
  <si>
    <t>feet</t>
  </si>
  <si>
    <t>pounds to kilo</t>
  </si>
  <si>
    <t>stones to kilo</t>
  </si>
  <si>
    <t>kilo to kilo</t>
  </si>
  <si>
    <t>Pounds</t>
  </si>
  <si>
    <t>Stones</t>
  </si>
  <si>
    <t>Kilo</t>
  </si>
  <si>
    <t>data</t>
  </si>
  <si>
    <t xml:space="preserve"> 2.  If precipitated in "Empty Space" the material object focuses a sphere with a diameter of:</t>
  </si>
  <si>
    <t xml:space="preserve"> 1.  This Creature of Light comprises this large number of photons:</t>
  </si>
  <si>
    <t>All matter is compressed light - how many photons? From what volume of space?  Try your weight !</t>
  </si>
  <si>
    <t>From a sphere in "Empty Space" with a diameter of</t>
  </si>
  <si>
    <t>From a sphere in "Earth's Air" with a diameter of</t>
  </si>
  <si>
    <t>Numbers in English</t>
  </si>
  <si>
    <t xml:space="preserve">      Variable Cells - are yellow on blue</t>
  </si>
  <si>
    <t>Creatures of Light  - Data and Workings Sheet</t>
  </si>
  <si>
    <r>
      <t xml:space="preserve">Enter the mass you want to convert to photons and volume - enter one value i.e. pounds, stones or kilos - </t>
    </r>
    <r>
      <rPr>
        <b/>
        <sz val="12"/>
        <color indexed="10"/>
        <rFont val="Arial"/>
        <family val="2"/>
      </rPr>
      <t>Set the other two at zero</t>
    </r>
    <r>
      <rPr>
        <sz val="10"/>
        <color indexed="10"/>
        <rFont val="Arial"/>
        <family val="2"/>
      </rPr>
      <t>.</t>
    </r>
  </si>
  <si>
    <t>Which is - Kilo</t>
  </si>
  <si>
    <t>TOOLS-&gt;Protection-&gt;unprotect sheet</t>
  </si>
  <si>
    <t>No password-&gt;ENTER</t>
  </si>
  <si>
    <r>
      <t>ANSWERS:</t>
    </r>
    <r>
      <rPr>
        <sz val="14"/>
        <color indexed="18"/>
        <rFont val="Arial Narrow"/>
        <family val="2"/>
      </rPr>
      <t xml:space="preserve"> see detailed workings below.</t>
    </r>
  </si>
  <si>
    <t>The Mass is made of this many photons</t>
  </si>
  <si>
    <t>from cubic metres of air - weight of matter is estimated (see Data sheet) at - grams</t>
  </si>
  <si>
    <t>So - to make this obejct needs - in cubic metres of Air</t>
  </si>
  <si>
    <t>If we ignore the fact that all space is criss-crossed by light</t>
  </si>
  <si>
    <t>…the object will need to collect matter from - cubic metres of empty space</t>
  </si>
  <si>
    <t xml:space="preserve">Object weighs </t>
  </si>
  <si>
    <t>and the cube root is a radius of</t>
  </si>
  <si>
    <t>So - the diameter of the sphere is double - km</t>
  </si>
  <si>
    <t>So - the diameter of the sphere is double - metres</t>
  </si>
  <si>
    <t>All corrections welcome</t>
  </si>
  <si>
    <t>email to</t>
  </si>
  <si>
    <t>noel@noelhodson.com</t>
  </si>
  <si>
    <t>Protected - To open go:</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</si>
</sst>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E+00"/>
    <numFmt numFmtId="165" formatCode="0.E+00"/>
    <numFmt numFmtId="166" formatCode="[$-809]dd\ mmmm\ yyyy"/>
    <numFmt numFmtId="167" formatCode="#,##0.00_ ;[Red]\-#,##0.00\ "/>
    <numFmt numFmtId="168" formatCode="#,##0_ ;[Red]\-#,##0\ "/>
    <numFmt numFmtId="169" formatCode="&quot;Yes&quot;;&quot;Yes&quot;;&quot;No&quot;"/>
    <numFmt numFmtId="170" formatCode="&quot;True&quot;;&quot;True&quot;;&quot;False&quot;"/>
    <numFmt numFmtId="171" formatCode="&quot;On&quot;;&quot;On&quot;;&quot;Off&quot;"/>
    <numFmt numFmtId="172" formatCode="[$€-2]\ #,##0.00_);[Red]\([$€-2]\ #,##0.00\)"/>
    <numFmt numFmtId="173" formatCode="0.00000000000000000000000000000E+00"/>
    <numFmt numFmtId="174" formatCode="#,##0.00000000000000000000000000000"/>
    <numFmt numFmtId="175" formatCode="#,##0.00000000000000000000000000000_ ;[Red]\-#,##0.00000000000000000000000000000\ "/>
    <numFmt numFmtId="176" formatCode="#,##0.000_ ;[Red]\-#,##0.000\ "/>
    <numFmt numFmtId="177" formatCode="#,##0.000000000000000000000000000000_ ;[Red]\-#,##0.000000000000000000000000000000\ "/>
    <numFmt numFmtId="178" formatCode="#,##0.00000000000000000000000_ ;[Red]\-#,##0.00000000000000000000000\ "/>
  </numFmts>
  <fonts count="63">
    <font>
      <sz val="10"/>
      <name val="Arial"/>
      <family val="0"/>
    </font>
    <font>
      <sz val="8"/>
      <name val="Arial"/>
      <family val="0"/>
    </font>
    <font>
      <sz val="20"/>
      <name val="Arial"/>
      <family val="0"/>
    </font>
    <font>
      <vertAlign val="superscript"/>
      <sz val="10"/>
      <name val="Arial"/>
      <family val="2"/>
    </font>
    <font>
      <sz val="10"/>
      <color indexed="18"/>
      <name val="Arial"/>
      <family val="0"/>
    </font>
    <font>
      <b/>
      <sz val="18"/>
      <name val="Arial"/>
      <family val="0"/>
    </font>
    <font>
      <b/>
      <sz val="13.5"/>
      <name val="Arial"/>
      <family val="0"/>
    </font>
    <font>
      <u val="single"/>
      <sz val="10"/>
      <color indexed="12"/>
      <name val="Arial"/>
      <family val="0"/>
    </font>
    <font>
      <b/>
      <sz val="12"/>
      <color indexed="21"/>
      <name val="Georgia"/>
      <family val="1"/>
    </font>
    <font>
      <sz val="14"/>
      <name val="Arial"/>
      <family val="0"/>
    </font>
    <font>
      <sz val="10"/>
      <name val="Georgia"/>
      <family val="1"/>
    </font>
    <font>
      <vertAlign val="superscript"/>
      <sz val="10"/>
      <name val="Georgia"/>
      <family val="1"/>
    </font>
    <font>
      <b/>
      <sz val="10"/>
      <name val="Arial"/>
      <family val="2"/>
    </font>
    <font>
      <b/>
      <sz val="14"/>
      <name val="Arial"/>
      <family val="2"/>
    </font>
    <font>
      <sz val="10"/>
      <color indexed="12"/>
      <name val="Verdana"/>
      <family val="2"/>
    </font>
    <font>
      <sz val="12"/>
      <color indexed="16"/>
      <name val="Arial Rounded MT Bold"/>
      <family val="2"/>
    </font>
    <font>
      <b/>
      <sz val="10"/>
      <color indexed="16"/>
      <name val="Arial Rounded MT Bold"/>
      <family val="2"/>
    </font>
    <font>
      <sz val="10"/>
      <color indexed="13"/>
      <name val="Arial Black"/>
      <family val="2"/>
    </font>
    <font>
      <sz val="10"/>
      <color indexed="16"/>
      <name val="Arial"/>
      <family val="0"/>
    </font>
    <font>
      <u val="single"/>
      <sz val="10"/>
      <color indexed="36"/>
      <name val="Arial"/>
      <family val="0"/>
    </font>
    <font>
      <sz val="18"/>
      <name val="Arial"/>
      <family val="0"/>
    </font>
    <font>
      <sz val="10"/>
      <color indexed="12"/>
      <name val="Arial"/>
      <family val="0"/>
    </font>
    <font>
      <vertAlign val="superscript"/>
      <sz val="10"/>
      <color indexed="12"/>
      <name val="Arial"/>
      <family val="0"/>
    </font>
    <font>
      <sz val="8"/>
      <color indexed="12"/>
      <name val="Arial"/>
      <family val="0"/>
    </font>
    <font>
      <b/>
      <sz val="12"/>
      <name val="Arial"/>
      <family val="2"/>
    </font>
    <font>
      <b/>
      <sz val="10"/>
      <color indexed="12"/>
      <name val="Arial"/>
      <family val="2"/>
    </font>
    <font>
      <sz val="16"/>
      <name val="Arial"/>
      <family val="0"/>
    </font>
    <font>
      <sz val="18"/>
      <color indexed="12"/>
      <name val="Arial"/>
      <family val="0"/>
    </font>
    <font>
      <vertAlign val="superscript"/>
      <sz val="18"/>
      <color indexed="12"/>
      <name val="Arial"/>
      <family val="0"/>
    </font>
    <font>
      <b/>
      <sz val="14"/>
      <color indexed="12"/>
      <name val="Arial"/>
      <family val="2"/>
    </font>
    <font>
      <b/>
      <sz val="12"/>
      <color indexed="16"/>
      <name val="Arial"/>
      <family val="2"/>
    </font>
    <font>
      <u val="single"/>
      <sz val="10"/>
      <name val="Arial"/>
      <family val="0"/>
    </font>
    <font>
      <b/>
      <u val="single"/>
      <sz val="10"/>
      <name val="Arial"/>
      <family val="2"/>
    </font>
    <font>
      <sz val="10"/>
      <color indexed="23"/>
      <name val="Arial"/>
      <family val="0"/>
    </font>
    <font>
      <b/>
      <sz val="10"/>
      <color indexed="16"/>
      <name val="Arial"/>
      <family val="2"/>
    </font>
    <font>
      <b/>
      <sz val="10"/>
      <color indexed="10"/>
      <name val="Arial"/>
      <family val="2"/>
    </font>
    <font>
      <b/>
      <sz val="10"/>
      <color indexed="16"/>
      <name val="Calibri"/>
      <family val="2"/>
    </font>
    <font>
      <sz val="10"/>
      <color indexed="16"/>
      <name val="Calibri"/>
      <family val="2"/>
    </font>
    <font>
      <sz val="8"/>
      <color indexed="12"/>
      <name val="Arial Narrow"/>
      <family val="2"/>
    </font>
    <font>
      <b/>
      <sz val="10"/>
      <color indexed="56"/>
      <name val="Calibri"/>
      <family val="2"/>
    </font>
    <font>
      <b/>
      <sz val="10"/>
      <color indexed="56"/>
      <name val="Arial"/>
      <family val="0"/>
    </font>
    <font>
      <b/>
      <sz val="10"/>
      <color indexed="56"/>
      <name val="Arial Narrow"/>
      <family val="2"/>
    </font>
    <font>
      <b/>
      <sz val="16"/>
      <color indexed="56"/>
      <name val="Arial"/>
      <family val="2"/>
    </font>
    <font>
      <b/>
      <sz val="10"/>
      <color indexed="13"/>
      <name val="Arial"/>
      <family val="2"/>
    </font>
    <font>
      <b/>
      <sz val="14"/>
      <color indexed="13"/>
      <name val="Arial"/>
      <family val="0"/>
    </font>
    <font>
      <b/>
      <sz val="16"/>
      <color indexed="13"/>
      <name val="Arial"/>
      <family val="2"/>
    </font>
    <font>
      <sz val="12"/>
      <color indexed="16"/>
      <name val="Arial"/>
      <family val="0"/>
    </font>
    <font>
      <b/>
      <sz val="14"/>
      <color indexed="16"/>
      <name val="Arial"/>
      <family val="2"/>
    </font>
    <font>
      <b/>
      <sz val="14"/>
      <color indexed="56"/>
      <name val="Arial"/>
      <family val="2"/>
    </font>
    <font>
      <sz val="10"/>
      <color indexed="56"/>
      <name val="Arial"/>
      <family val="2"/>
    </font>
    <font>
      <sz val="8"/>
      <color indexed="55"/>
      <name val="Arial"/>
      <family val="0"/>
    </font>
    <font>
      <b/>
      <sz val="16"/>
      <color indexed="16"/>
      <name val="Arial"/>
      <family val="2"/>
    </font>
    <font>
      <sz val="8.2"/>
      <name val="Arial"/>
      <family val="2"/>
    </font>
    <font>
      <sz val="14"/>
      <color indexed="18"/>
      <name val="Bodoni MT Black"/>
      <family val="1"/>
    </font>
    <font>
      <sz val="16"/>
      <color indexed="18"/>
      <name val="Bodoni MT Black"/>
      <family val="1"/>
    </font>
    <font>
      <sz val="12"/>
      <name val="Arial"/>
      <family val="0"/>
    </font>
    <font>
      <sz val="14"/>
      <color indexed="18"/>
      <name val="Arial Narrow"/>
      <family val="2"/>
    </font>
    <font>
      <sz val="8"/>
      <color indexed="13"/>
      <name val="Arial"/>
      <family val="2"/>
    </font>
    <font>
      <b/>
      <sz val="12"/>
      <color indexed="10"/>
      <name val="Arial"/>
      <family val="2"/>
    </font>
    <font>
      <sz val="10"/>
      <color indexed="10"/>
      <name val="Arial"/>
      <family val="2"/>
    </font>
    <font>
      <b/>
      <sz val="14"/>
      <color indexed="18"/>
      <name val="Arial Narrow"/>
      <family val="2"/>
    </font>
    <font>
      <sz val="14"/>
      <color indexed="18"/>
      <name val="Arial"/>
      <family val="2"/>
    </font>
    <font>
      <b/>
      <sz val="10"/>
      <color indexed="18"/>
      <name val="Arial"/>
      <family val="2"/>
    </font>
  </fonts>
  <fills count="8">
    <fill>
      <patternFill/>
    </fill>
    <fill>
      <patternFill patternType="gray125"/>
    </fill>
    <fill>
      <patternFill patternType="solid">
        <fgColor indexed="18"/>
        <bgColor indexed="64"/>
      </patternFill>
    </fill>
    <fill>
      <patternFill patternType="solid">
        <fgColor indexed="23"/>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27"/>
        <bgColor indexed="64"/>
      </patternFill>
    </fill>
  </fills>
  <borders count="39">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double"/>
      <right style="double"/>
      <top style="double"/>
      <bottom style="double"/>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ck">
        <color indexed="18"/>
      </top>
      <bottom style="thick">
        <color indexed="18"/>
      </bottom>
    </border>
    <border>
      <left>
        <color indexed="63"/>
      </left>
      <right style="thick">
        <color indexed="18"/>
      </right>
      <top style="thick">
        <color indexed="18"/>
      </top>
      <bottom style="thick">
        <color indexed="18"/>
      </bottom>
    </border>
    <border>
      <left style="thick">
        <color indexed="18"/>
      </left>
      <right>
        <color indexed="63"/>
      </right>
      <top style="thick">
        <color indexed="18"/>
      </top>
      <bottom style="thick">
        <color indexed="18"/>
      </bottom>
    </border>
    <border>
      <left style="thick">
        <color indexed="13"/>
      </left>
      <right style="thick">
        <color indexed="13"/>
      </right>
      <top style="thick">
        <color indexed="13"/>
      </top>
      <bottom style="thick">
        <color indexed="13"/>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thick">
        <color indexed="18"/>
      </right>
      <top style="thick">
        <color indexed="18"/>
      </top>
      <bottom>
        <color indexed="63"/>
      </bottom>
    </border>
    <border>
      <left style="thick">
        <color indexed="18"/>
      </left>
      <right>
        <color indexed="63"/>
      </right>
      <top>
        <color indexed="63"/>
      </top>
      <bottom>
        <color indexed="63"/>
      </bottom>
    </border>
    <border>
      <left>
        <color indexed="63"/>
      </left>
      <right style="thick">
        <color indexed="18"/>
      </right>
      <top>
        <color indexed="63"/>
      </top>
      <bottom>
        <color indexed="63"/>
      </bottom>
    </border>
    <border>
      <left style="thick">
        <color indexed="18"/>
      </left>
      <right style="thin"/>
      <top>
        <color indexed="63"/>
      </top>
      <bottom>
        <color indexed="63"/>
      </bottom>
    </border>
    <border>
      <left style="thick">
        <color indexed="18"/>
      </left>
      <right>
        <color indexed="63"/>
      </right>
      <top>
        <color indexed="63"/>
      </top>
      <bottom style="thick">
        <color indexed="18"/>
      </bottom>
    </border>
    <border>
      <left>
        <color indexed="63"/>
      </left>
      <right>
        <color indexed="63"/>
      </right>
      <top>
        <color indexed="63"/>
      </top>
      <bottom style="thick">
        <color indexed="18"/>
      </bottom>
    </border>
    <border>
      <left>
        <color indexed="63"/>
      </left>
      <right style="thick">
        <color indexed="18"/>
      </right>
      <top>
        <color indexed="63"/>
      </top>
      <bottom style="thick">
        <color indexed="18"/>
      </bottom>
    </border>
    <border>
      <left>
        <color indexed="63"/>
      </left>
      <right>
        <color indexed="63"/>
      </right>
      <top style="thin">
        <color indexed="13"/>
      </top>
      <bottom style="thin">
        <color indexed="13"/>
      </bottom>
    </border>
    <border>
      <left>
        <color indexed="63"/>
      </left>
      <right style="thin">
        <color indexed="13"/>
      </right>
      <top style="thin">
        <color indexed="13"/>
      </top>
      <bottom style="thin">
        <color indexed="13"/>
      </bottom>
    </border>
    <border>
      <left style="thin">
        <color indexed="18"/>
      </left>
      <right style="thin">
        <color indexed="18"/>
      </right>
      <top style="thick">
        <color indexed="18"/>
      </top>
      <bottom style="thin">
        <color indexed="18"/>
      </bottom>
    </border>
    <border>
      <left style="thin">
        <color indexed="18"/>
      </left>
      <right style="thick">
        <color indexed="18"/>
      </right>
      <top style="thick">
        <color indexed="18"/>
      </top>
      <bottom style="thin">
        <color indexed="18"/>
      </bottom>
    </border>
    <border>
      <left style="thick">
        <color indexed="18"/>
      </left>
      <right style="thin">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thick">
        <color indexed="18"/>
      </left>
      <right style="thin">
        <color indexed="18"/>
      </right>
      <top style="thin">
        <color indexed="18"/>
      </top>
      <bottom style="thick">
        <color indexed="18"/>
      </bottom>
    </border>
    <border>
      <left style="thin">
        <color indexed="18"/>
      </left>
      <right style="thin">
        <color indexed="18"/>
      </right>
      <top style="thin">
        <color indexed="18"/>
      </top>
      <bottom style="thick">
        <color indexed="18"/>
      </bottom>
    </border>
    <border>
      <left style="thin">
        <color indexed="18"/>
      </left>
      <right style="thick">
        <color indexed="18"/>
      </right>
      <top style="thin">
        <color indexed="18"/>
      </top>
      <bottom style="thin">
        <color indexed="18"/>
      </bottom>
    </border>
    <border>
      <left style="thin">
        <color indexed="18"/>
      </left>
      <right style="thick">
        <color indexed="18"/>
      </right>
      <top style="thin">
        <color indexed="18"/>
      </top>
      <bottom style="thick">
        <color indexed="18"/>
      </bottom>
    </border>
    <border>
      <left style="thin">
        <color indexed="13"/>
      </left>
      <right>
        <color indexed="63"/>
      </right>
      <top style="thin">
        <color indexed="13"/>
      </top>
      <bottom style="thin">
        <color indexed="13"/>
      </bottom>
    </border>
    <border>
      <left style="thick">
        <color indexed="16"/>
      </left>
      <right style="thick">
        <color indexed="16"/>
      </right>
      <top style="thick">
        <color indexed="16"/>
      </top>
      <bottom style="thick">
        <color indexed="16"/>
      </bottom>
    </border>
    <border>
      <left style="thick">
        <color indexed="18"/>
      </left>
      <right style="thin">
        <color indexed="18"/>
      </right>
      <top style="thick">
        <color indexed="18"/>
      </top>
      <bottom style="thin">
        <color indexed="1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98">
    <xf numFmtId="0" fontId="0" fillId="0" borderId="0" xfId="0" applyAlignment="1">
      <alignment/>
    </xf>
    <xf numFmtId="22" fontId="0" fillId="0" borderId="0" xfId="0" applyNumberFormat="1" applyAlignment="1">
      <alignment/>
    </xf>
    <xf numFmtId="15" fontId="0" fillId="0" borderId="0" xfId="0" applyNumberFormat="1" applyAlignment="1">
      <alignment horizontal="center"/>
    </xf>
    <xf numFmtId="0" fontId="2" fillId="0" borderId="0" xfId="0" applyFont="1" applyAlignment="1">
      <alignment/>
    </xf>
    <xf numFmtId="49" fontId="0" fillId="0" borderId="0" xfId="0" applyNumberFormat="1" applyAlignment="1">
      <alignment/>
    </xf>
    <xf numFmtId="168" fontId="0" fillId="0" borderId="0" xfId="0" applyNumberFormat="1" applyAlignment="1">
      <alignment horizontal="left"/>
    </xf>
    <xf numFmtId="168" fontId="0" fillId="0" borderId="0" xfId="0" applyNumberFormat="1" applyAlignment="1">
      <alignment/>
    </xf>
    <xf numFmtId="168" fontId="0" fillId="0" borderId="0" xfId="0" applyNumberFormat="1" applyFont="1" applyAlignment="1">
      <alignment horizontal="left"/>
    </xf>
    <xf numFmtId="0" fontId="4" fillId="2" borderId="0" xfId="0" applyFont="1" applyFill="1" applyAlignment="1">
      <alignment/>
    </xf>
    <xf numFmtId="0" fontId="5" fillId="0" borderId="0" xfId="0" applyFont="1" applyAlignment="1">
      <alignment/>
    </xf>
    <xf numFmtId="0" fontId="6" fillId="0" borderId="0" xfId="0" applyFont="1" applyAlignment="1">
      <alignment/>
    </xf>
    <xf numFmtId="0" fontId="7" fillId="0" borderId="0" xfId="20" applyAlignment="1">
      <alignment/>
    </xf>
    <xf numFmtId="0" fontId="0" fillId="2" borderId="0" xfId="0" applyFill="1" applyAlignment="1">
      <alignment/>
    </xf>
    <xf numFmtId="0" fontId="9" fillId="0" borderId="0" xfId="0" applyFont="1" applyAlignment="1">
      <alignment/>
    </xf>
    <xf numFmtId="0" fontId="8" fillId="0" borderId="0" xfId="0" applyFont="1" applyAlignment="1">
      <alignment horizontal="left"/>
    </xf>
    <xf numFmtId="0" fontId="12" fillId="0" borderId="0" xfId="0" applyFont="1" applyAlignment="1">
      <alignment/>
    </xf>
    <xf numFmtId="0" fontId="13" fillId="0" borderId="0" xfId="0" applyFont="1" applyAlignment="1">
      <alignment/>
    </xf>
    <xf numFmtId="0" fontId="0" fillId="0" borderId="0" xfId="0" applyFill="1" applyAlignment="1">
      <alignment/>
    </xf>
    <xf numFmtId="0" fontId="12" fillId="0" borderId="0" xfId="0" applyFont="1" applyFill="1" applyAlignment="1">
      <alignment/>
    </xf>
    <xf numFmtId="3" fontId="0" fillId="0" borderId="0" xfId="0" applyNumberFormat="1" applyAlignment="1">
      <alignment/>
    </xf>
    <xf numFmtId="0" fontId="1" fillId="0" borderId="0" xfId="0" applyFont="1" applyAlignment="1">
      <alignment/>
    </xf>
    <xf numFmtId="0" fontId="0" fillId="0" borderId="0" xfId="0" applyAlignment="1">
      <alignment horizontal="right"/>
    </xf>
    <xf numFmtId="0" fontId="14" fillId="0" borderId="0" xfId="0" applyFont="1" applyAlignment="1">
      <alignment/>
    </xf>
    <xf numFmtId="0" fontId="0" fillId="0" borderId="0" xfId="0" applyAlignment="1">
      <alignment horizontal="left" indent="1"/>
    </xf>
    <xf numFmtId="0" fontId="15" fillId="0" borderId="0" xfId="0" applyFont="1" applyAlignment="1">
      <alignment/>
    </xf>
    <xf numFmtId="165" fontId="15" fillId="0" borderId="0" xfId="0" applyNumberFormat="1" applyFont="1" applyAlignment="1">
      <alignment/>
    </xf>
    <xf numFmtId="168" fontId="15" fillId="0" borderId="0" xfId="0" applyNumberFormat="1" applyFont="1" applyAlignment="1">
      <alignment horizontal="left"/>
    </xf>
    <xf numFmtId="0" fontId="15" fillId="0" borderId="0" xfId="0" applyFont="1" applyAlignment="1">
      <alignment horizontal="right"/>
    </xf>
    <xf numFmtId="0" fontId="17" fillId="2" borderId="0" xfId="0" applyFont="1" applyFill="1" applyAlignment="1">
      <alignment horizontal="center"/>
    </xf>
    <xf numFmtId="0" fontId="18" fillId="0" borderId="0" xfId="0" applyFont="1" applyAlignment="1">
      <alignment horizontal="right"/>
    </xf>
    <xf numFmtId="0" fontId="0" fillId="0" borderId="0" xfId="0" applyFont="1" applyAlignment="1">
      <alignment/>
    </xf>
    <xf numFmtId="0" fontId="0" fillId="0" borderId="0" xfId="0" applyFont="1" applyAlignment="1">
      <alignment horizontal="left"/>
    </xf>
    <xf numFmtId="11" fontId="0" fillId="0" borderId="0" xfId="0" applyNumberFormat="1" applyAlignment="1">
      <alignment/>
    </xf>
    <xf numFmtId="0" fontId="20" fillId="0" borderId="0" xfId="0" applyFont="1" applyAlignment="1">
      <alignment/>
    </xf>
    <xf numFmtId="0" fontId="21" fillId="0" borderId="0" xfId="0" applyFont="1" applyAlignment="1">
      <alignment/>
    </xf>
    <xf numFmtId="11" fontId="21" fillId="0" borderId="0" xfId="0" applyNumberFormat="1" applyFont="1" applyAlignment="1">
      <alignment/>
    </xf>
    <xf numFmtId="11" fontId="21" fillId="0" borderId="0" xfId="0" applyNumberFormat="1" applyFont="1" applyAlignment="1">
      <alignment horizontal="left"/>
    </xf>
    <xf numFmtId="168" fontId="21" fillId="0" borderId="0" xfId="0" applyNumberFormat="1" applyFont="1" applyAlignment="1">
      <alignment horizontal="left"/>
    </xf>
    <xf numFmtId="0" fontId="21" fillId="0" borderId="0" xfId="0" applyFont="1" applyAlignment="1">
      <alignment horizontal="right"/>
    </xf>
    <xf numFmtId="0" fontId="23" fillId="0" borderId="0" xfId="0" applyFont="1" applyAlignment="1">
      <alignment/>
    </xf>
    <xf numFmtId="175" fontId="21" fillId="0" borderId="0" xfId="0" applyNumberFormat="1" applyFont="1" applyAlignment="1">
      <alignment/>
    </xf>
    <xf numFmtId="15" fontId="0" fillId="0" borderId="0" xfId="0" applyNumberFormat="1" applyAlignment="1">
      <alignment/>
    </xf>
    <xf numFmtId="0" fontId="24" fillId="0" borderId="0" xfId="0" applyFont="1" applyAlignment="1">
      <alignment/>
    </xf>
    <xf numFmtId="11" fontId="25" fillId="0" borderId="1" xfId="0" applyNumberFormat="1" applyFont="1" applyBorder="1" applyAlignment="1">
      <alignment/>
    </xf>
    <xf numFmtId="0" fontId="26" fillId="0" borderId="0" xfId="0" applyFont="1" applyAlignment="1">
      <alignment/>
    </xf>
    <xf numFmtId="49" fontId="27" fillId="0" borderId="0" xfId="0" applyNumberFormat="1" applyFont="1" applyAlignment="1">
      <alignment horizontal="right"/>
    </xf>
    <xf numFmtId="11" fontId="21" fillId="0" borderId="0" xfId="0" applyNumberFormat="1" applyFont="1" applyAlignment="1">
      <alignment horizontal="right"/>
    </xf>
    <xf numFmtId="168" fontId="0" fillId="3" borderId="0" xfId="0" applyNumberFormat="1" applyFill="1" applyAlignment="1">
      <alignment/>
    </xf>
    <xf numFmtId="49" fontId="21" fillId="0" borderId="0" xfId="0" applyNumberFormat="1" applyFont="1" applyAlignment="1">
      <alignment horizontal="center"/>
    </xf>
    <xf numFmtId="168" fontId="30" fillId="0" borderId="0" xfId="0" applyNumberFormat="1" applyFont="1" applyAlignment="1">
      <alignment/>
    </xf>
    <xf numFmtId="0" fontId="15" fillId="4" borderId="0" xfId="0" applyFont="1" applyFill="1" applyAlignment="1">
      <alignment/>
    </xf>
    <xf numFmtId="0" fontId="0" fillId="0" borderId="2" xfId="0" applyBorder="1" applyAlignment="1">
      <alignment/>
    </xf>
    <xf numFmtId="0" fontId="0" fillId="0" borderId="3" xfId="0" applyBorder="1" applyAlignment="1">
      <alignment/>
    </xf>
    <xf numFmtId="49" fontId="27" fillId="5" borderId="4" xfId="0" applyNumberFormat="1" applyFont="1" applyFill="1" applyBorder="1" applyAlignment="1">
      <alignment horizontal="center" vertical="center"/>
    </xf>
    <xf numFmtId="0" fontId="1" fillId="5" borderId="4" xfId="0" applyFont="1" applyFill="1" applyBorder="1" applyAlignment="1">
      <alignment horizontal="center" vertical="center" wrapText="1"/>
    </xf>
    <xf numFmtId="165" fontId="33" fillId="0" borderId="5" xfId="0" applyNumberFormat="1" applyFont="1" applyBorder="1" applyAlignment="1">
      <alignment horizontal="center"/>
    </xf>
    <xf numFmtId="0" fontId="35" fillId="0" borderId="5" xfId="0" applyFont="1" applyBorder="1" applyAlignment="1">
      <alignment horizontal="right"/>
    </xf>
    <xf numFmtId="0" fontId="0" fillId="0" borderId="6" xfId="0" applyBorder="1" applyAlignment="1">
      <alignment/>
    </xf>
    <xf numFmtId="0" fontId="0" fillId="0" borderId="7" xfId="0" applyBorder="1" applyAlignment="1">
      <alignment horizontal="right"/>
    </xf>
    <xf numFmtId="168" fontId="0" fillId="0" borderId="7" xfId="0" applyNumberFormat="1" applyBorder="1" applyAlignment="1">
      <alignment/>
    </xf>
    <xf numFmtId="0" fontId="0" fillId="0" borderId="5" xfId="0" applyBorder="1" applyAlignment="1">
      <alignment horizontal="left"/>
    </xf>
    <xf numFmtId="0" fontId="38" fillId="0" borderId="5" xfId="0" applyFont="1" applyBorder="1" applyAlignment="1">
      <alignment horizontal="center"/>
    </xf>
    <xf numFmtId="0" fontId="4" fillId="0" borderId="7" xfId="0" applyFont="1" applyBorder="1" applyAlignment="1">
      <alignment horizontal="right"/>
    </xf>
    <xf numFmtId="0" fontId="0" fillId="0" borderId="7" xfId="0" applyBorder="1" applyAlignment="1">
      <alignment/>
    </xf>
    <xf numFmtId="0" fontId="0" fillId="0" borderId="8" xfId="0" applyBorder="1" applyAlignment="1">
      <alignment/>
    </xf>
    <xf numFmtId="0" fontId="0" fillId="0" borderId="8" xfId="0" applyBorder="1" applyAlignment="1">
      <alignment horizontal="right"/>
    </xf>
    <xf numFmtId="168" fontId="0" fillId="0" borderId="8" xfId="0" applyNumberFormat="1" applyBorder="1" applyAlignment="1">
      <alignment horizontal="left"/>
    </xf>
    <xf numFmtId="0" fontId="0" fillId="0" borderId="9" xfId="0" applyBorder="1" applyAlignment="1">
      <alignment/>
    </xf>
    <xf numFmtId="0" fontId="0" fillId="0" borderId="0" xfId="0" applyBorder="1" applyAlignment="1">
      <alignment/>
    </xf>
    <xf numFmtId="0" fontId="0" fillId="0" borderId="0" xfId="0" applyBorder="1" applyAlignment="1">
      <alignment horizontal="right"/>
    </xf>
    <xf numFmtId="168" fontId="0" fillId="0" borderId="0" xfId="0" applyNumberFormat="1" applyBorder="1" applyAlignment="1">
      <alignment horizontal="left"/>
    </xf>
    <xf numFmtId="0" fontId="0" fillId="0" borderId="10" xfId="0" applyBorder="1" applyAlignment="1">
      <alignment/>
    </xf>
    <xf numFmtId="165" fontId="37" fillId="0" borderId="0" xfId="0" applyNumberFormat="1" applyFont="1" applyBorder="1" applyAlignment="1">
      <alignment/>
    </xf>
    <xf numFmtId="0" fontId="36" fillId="0" borderId="0" xfId="0" applyFont="1" applyBorder="1" applyAlignment="1">
      <alignment horizontal="right"/>
    </xf>
    <xf numFmtId="165" fontId="36" fillId="0" borderId="0" xfId="0" applyNumberFormat="1" applyFont="1" applyBorder="1" applyAlignment="1">
      <alignment/>
    </xf>
    <xf numFmtId="168" fontId="34" fillId="0" borderId="0" xfId="0" applyNumberFormat="1" applyFont="1" applyBorder="1" applyAlignment="1">
      <alignment horizontal="left"/>
    </xf>
    <xf numFmtId="0" fontId="0" fillId="0" borderId="11" xfId="0" applyBorder="1" applyAlignment="1">
      <alignment/>
    </xf>
    <xf numFmtId="0" fontId="0" fillId="0" borderId="11" xfId="0" applyBorder="1" applyAlignment="1">
      <alignment horizontal="right"/>
    </xf>
    <xf numFmtId="0" fontId="0" fillId="0" borderId="12" xfId="0" applyBorder="1" applyAlignment="1">
      <alignment/>
    </xf>
    <xf numFmtId="11" fontId="37" fillId="0" borderId="8" xfId="0" applyNumberFormat="1" applyFont="1" applyBorder="1" applyAlignment="1">
      <alignment horizontal="right"/>
    </xf>
    <xf numFmtId="165" fontId="37" fillId="0" borderId="8" xfId="0" applyNumberFormat="1" applyFont="1" applyBorder="1" applyAlignment="1">
      <alignment/>
    </xf>
    <xf numFmtId="11" fontId="37" fillId="0" borderId="0" xfId="0" applyNumberFormat="1" applyFont="1" applyBorder="1" applyAlignment="1">
      <alignment horizontal="right"/>
    </xf>
    <xf numFmtId="178" fontId="0" fillId="0" borderId="0" xfId="0" applyNumberFormat="1" applyBorder="1" applyAlignment="1">
      <alignment horizontal="left"/>
    </xf>
    <xf numFmtId="0" fontId="37" fillId="0" borderId="0" xfId="0" applyFont="1" applyBorder="1" applyAlignment="1">
      <alignment horizontal="right"/>
    </xf>
    <xf numFmtId="0" fontId="34" fillId="0" borderId="0" xfId="0" applyFont="1" applyBorder="1" applyAlignment="1">
      <alignment/>
    </xf>
    <xf numFmtId="0" fontId="34" fillId="0" borderId="0" xfId="0" applyFont="1" applyBorder="1" applyAlignment="1">
      <alignment horizontal="right"/>
    </xf>
    <xf numFmtId="165" fontId="39" fillId="0" borderId="0" xfId="0" applyNumberFormat="1" applyFont="1" applyBorder="1" applyAlignment="1">
      <alignment/>
    </xf>
    <xf numFmtId="0" fontId="40" fillId="0" borderId="8" xfId="0" applyFont="1" applyBorder="1" applyAlignment="1">
      <alignment/>
    </xf>
    <xf numFmtId="0" fontId="40" fillId="0" borderId="8" xfId="0" applyFont="1" applyBorder="1" applyAlignment="1">
      <alignment horizontal="right"/>
    </xf>
    <xf numFmtId="165" fontId="40" fillId="0" borderId="8" xfId="0" applyNumberFormat="1" applyFont="1" applyBorder="1" applyAlignment="1">
      <alignment/>
    </xf>
    <xf numFmtId="168" fontId="40" fillId="0" borderId="8" xfId="0" applyNumberFormat="1" applyFont="1" applyBorder="1" applyAlignment="1">
      <alignment horizontal="left"/>
    </xf>
    <xf numFmtId="0" fontId="40" fillId="0" borderId="9" xfId="0" applyFont="1" applyBorder="1" applyAlignment="1">
      <alignment/>
    </xf>
    <xf numFmtId="0" fontId="40" fillId="0" borderId="0" xfId="0" applyFont="1" applyBorder="1" applyAlignment="1">
      <alignment/>
    </xf>
    <xf numFmtId="165" fontId="40" fillId="0" borderId="0" xfId="0" applyNumberFormat="1" applyFont="1" applyBorder="1" applyAlignment="1">
      <alignment/>
    </xf>
    <xf numFmtId="168" fontId="40" fillId="0" borderId="0" xfId="0" applyNumberFormat="1" applyFont="1" applyBorder="1" applyAlignment="1">
      <alignment horizontal="left"/>
    </xf>
    <xf numFmtId="0" fontId="40" fillId="0" borderId="10" xfId="0" applyFont="1" applyBorder="1" applyAlignment="1">
      <alignment/>
    </xf>
    <xf numFmtId="0" fontId="40" fillId="0" borderId="11" xfId="0" applyFont="1" applyBorder="1" applyAlignment="1">
      <alignment/>
    </xf>
    <xf numFmtId="165" fontId="40" fillId="0" borderId="11" xfId="0" applyNumberFormat="1" applyFont="1" applyBorder="1" applyAlignment="1">
      <alignment/>
    </xf>
    <xf numFmtId="168" fontId="40" fillId="0" borderId="11" xfId="0" applyNumberFormat="1" applyFont="1" applyBorder="1" applyAlignment="1">
      <alignment horizontal="left"/>
    </xf>
    <xf numFmtId="0" fontId="40" fillId="0" borderId="12" xfId="0" applyFont="1" applyBorder="1" applyAlignment="1">
      <alignment/>
    </xf>
    <xf numFmtId="0" fontId="41" fillId="0" borderId="8" xfId="0" applyFont="1" applyBorder="1" applyAlignment="1">
      <alignment horizontal="right"/>
    </xf>
    <xf numFmtId="0" fontId="41" fillId="0" borderId="0" xfId="0" applyFont="1" applyBorder="1" applyAlignment="1">
      <alignment horizontal="right"/>
    </xf>
    <xf numFmtId="0" fontId="41" fillId="0" borderId="11" xfId="0" applyFont="1" applyBorder="1" applyAlignment="1">
      <alignment horizontal="right"/>
    </xf>
    <xf numFmtId="0" fontId="34" fillId="0" borderId="11" xfId="0" applyFont="1" applyBorder="1" applyAlignment="1">
      <alignment horizontal="right"/>
    </xf>
    <xf numFmtId="0" fontId="34" fillId="0" borderId="11" xfId="0" applyFont="1" applyBorder="1" applyAlignment="1">
      <alignment/>
    </xf>
    <xf numFmtId="0" fontId="0" fillId="5" borderId="4" xfId="0" applyFill="1" applyBorder="1" applyAlignment="1">
      <alignment horizontal="right" vertical="center"/>
    </xf>
    <xf numFmtId="168" fontId="42" fillId="0" borderId="0" xfId="0" applyNumberFormat="1" applyFont="1" applyBorder="1" applyAlignment="1">
      <alignment horizontal="left"/>
    </xf>
    <xf numFmtId="168" fontId="30" fillId="0" borderId="11" xfId="0" applyNumberFormat="1" applyFont="1" applyBorder="1" applyAlignment="1">
      <alignment horizontal="left"/>
    </xf>
    <xf numFmtId="168" fontId="16" fillId="0" borderId="0" xfId="0" applyNumberFormat="1" applyFont="1" applyAlignment="1">
      <alignment/>
    </xf>
    <xf numFmtId="0" fontId="16" fillId="0" borderId="0" xfId="0" applyFont="1" applyAlignment="1">
      <alignment/>
    </xf>
    <xf numFmtId="168" fontId="0" fillId="0" borderId="0" xfId="0" applyNumberFormat="1" applyAlignment="1">
      <alignment horizontal="left"/>
    </xf>
    <xf numFmtId="0" fontId="1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xf>
    <xf numFmtId="0" fontId="0" fillId="0" borderId="0" xfId="0" applyAlignment="1">
      <alignment horizontal="left" vertical="center" wrapText="1"/>
    </xf>
    <xf numFmtId="0" fontId="33" fillId="0" borderId="0" xfId="0" applyFont="1" applyBorder="1" applyAlignment="1">
      <alignment horizontal="right"/>
    </xf>
    <xf numFmtId="0" fontId="35" fillId="0" borderId="0" xfId="0" applyFont="1" applyBorder="1" applyAlignment="1">
      <alignment horizontal="right"/>
    </xf>
    <xf numFmtId="165" fontId="30" fillId="0" borderId="0" xfId="0" applyNumberFormat="1" applyFont="1" applyBorder="1" applyAlignment="1">
      <alignment/>
    </xf>
    <xf numFmtId="168" fontId="30" fillId="0" borderId="0" xfId="0" applyNumberFormat="1" applyFont="1" applyBorder="1" applyAlignment="1">
      <alignment horizontal="left"/>
    </xf>
    <xf numFmtId="0" fontId="0" fillId="0" borderId="0" xfId="0" applyFill="1" applyBorder="1" applyAlignment="1">
      <alignment horizontal="right" vertical="center"/>
    </xf>
    <xf numFmtId="0" fontId="44"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44" fillId="6" borderId="13" xfId="0" applyFont="1" applyFill="1" applyBorder="1" applyAlignment="1">
      <alignment horizontal="center" vertical="center"/>
    </xf>
    <xf numFmtId="0" fontId="1" fillId="6" borderId="13" xfId="0" applyFont="1" applyFill="1" applyBorder="1" applyAlignment="1">
      <alignment horizontal="center" vertical="center" wrapText="1"/>
    </xf>
    <xf numFmtId="0" fontId="0" fillId="6" borderId="13" xfId="0" applyFill="1" applyBorder="1" applyAlignment="1">
      <alignment/>
    </xf>
    <xf numFmtId="0" fontId="31" fillId="6" borderId="13" xfId="0" applyFont="1" applyFill="1" applyBorder="1" applyAlignment="1">
      <alignment horizontal="center" vertical="center" wrapText="1"/>
    </xf>
    <xf numFmtId="0" fontId="31" fillId="6" borderId="14" xfId="0" applyFont="1" applyFill="1" applyBorder="1" applyAlignment="1">
      <alignment horizontal="center" vertical="center"/>
    </xf>
    <xf numFmtId="165" fontId="9" fillId="0" borderId="1" xfId="0" applyNumberFormat="1" applyFont="1" applyBorder="1" applyAlignment="1">
      <alignment/>
    </xf>
    <xf numFmtId="0" fontId="0" fillId="6" borderId="14" xfId="0" applyFill="1" applyBorder="1" applyAlignment="1">
      <alignment/>
    </xf>
    <xf numFmtId="0" fontId="33" fillId="0" borderId="7" xfId="0" applyFont="1" applyBorder="1" applyAlignment="1">
      <alignment horizontal="right"/>
    </xf>
    <xf numFmtId="165" fontId="47" fillId="0" borderId="1" xfId="0" applyNumberFormat="1" applyFont="1" applyBorder="1" applyAlignment="1">
      <alignment/>
    </xf>
    <xf numFmtId="165" fontId="48" fillId="0" borderId="1" xfId="0" applyNumberFormat="1" applyFont="1" applyBorder="1" applyAlignment="1">
      <alignment/>
    </xf>
    <xf numFmtId="0" fontId="49" fillId="0" borderId="5" xfId="0" applyFont="1" applyBorder="1" applyAlignment="1">
      <alignment/>
    </xf>
    <xf numFmtId="167" fontId="49" fillId="0" borderId="6" xfId="0" applyNumberFormat="1" applyFont="1" applyBorder="1" applyAlignment="1">
      <alignment/>
    </xf>
    <xf numFmtId="0" fontId="53" fillId="6" borderId="15" xfId="0" applyFont="1" applyFill="1" applyBorder="1" applyAlignment="1">
      <alignment horizontal="left" vertical="center"/>
    </xf>
    <xf numFmtId="0" fontId="54" fillId="6" borderId="15" xfId="0" applyFont="1" applyFill="1" applyBorder="1" applyAlignment="1">
      <alignment horizontal="left" vertical="center"/>
    </xf>
    <xf numFmtId="168" fontId="46" fillId="0" borderId="0" xfId="0" applyNumberFormat="1" applyFont="1" applyBorder="1" applyAlignment="1">
      <alignment horizontal="center"/>
    </xf>
    <xf numFmtId="0" fontId="45" fillId="2" borderId="16" xfId="0" applyFont="1" applyFill="1" applyBorder="1" applyAlignment="1" applyProtection="1">
      <alignment horizontal="center"/>
      <protection locked="0"/>
    </xf>
    <xf numFmtId="0" fontId="44" fillId="2" borderId="4" xfId="0" applyFont="1" applyFill="1" applyBorder="1" applyAlignment="1" applyProtection="1">
      <alignment horizontal="center" vertical="center"/>
      <protection locked="0"/>
    </xf>
    <xf numFmtId="11" fontId="44" fillId="2" borderId="0" xfId="0" applyNumberFormat="1" applyFont="1" applyFill="1" applyBorder="1" applyAlignment="1" applyProtection="1">
      <alignment/>
      <protection locked="0"/>
    </xf>
    <xf numFmtId="165" fontId="44" fillId="2" borderId="0" xfId="0" applyNumberFormat="1" applyFont="1" applyFill="1" applyBorder="1" applyAlignment="1" applyProtection="1">
      <alignment/>
      <protection locked="0"/>
    </xf>
    <xf numFmtId="0" fontId="50" fillId="0" borderId="0" xfId="0" applyFont="1" applyBorder="1" applyAlignment="1">
      <alignment horizontal="center"/>
    </xf>
    <xf numFmtId="0" fontId="50" fillId="0" borderId="0" xfId="0" applyFont="1" applyBorder="1" applyAlignment="1">
      <alignment horizontal="right"/>
    </xf>
    <xf numFmtId="0" fontId="50" fillId="0" borderId="0" xfId="0" applyFont="1" applyBorder="1" applyAlignment="1">
      <alignment/>
    </xf>
    <xf numFmtId="0" fontId="52" fillId="0" borderId="0" xfId="0" applyFont="1" applyBorder="1" applyAlignment="1">
      <alignment/>
    </xf>
    <xf numFmtId="0" fontId="0" fillId="0" borderId="0" xfId="0" applyBorder="1" applyAlignment="1">
      <alignment horizontal="center"/>
    </xf>
    <xf numFmtId="168" fontId="0" fillId="0" borderId="0" xfId="0" applyNumberFormat="1" applyBorder="1" applyAlignment="1">
      <alignment/>
    </xf>
    <xf numFmtId="0" fontId="46" fillId="0" borderId="0" xfId="0" applyFont="1" applyBorder="1" applyAlignment="1">
      <alignment/>
    </xf>
    <xf numFmtId="0" fontId="46" fillId="0" borderId="0" xfId="0" applyFont="1" applyBorder="1" applyAlignment="1">
      <alignment horizontal="right"/>
    </xf>
    <xf numFmtId="11" fontId="46" fillId="0" borderId="0" xfId="0" applyNumberFormat="1" applyFont="1" applyBorder="1" applyAlignment="1">
      <alignment/>
    </xf>
    <xf numFmtId="11" fontId="55" fillId="0" borderId="0" xfId="0" applyNumberFormat="1" applyFont="1" applyBorder="1" applyAlignment="1">
      <alignment horizontal="right"/>
    </xf>
    <xf numFmtId="168" fontId="0" fillId="0" borderId="0" xfId="0" applyNumberFormat="1" applyBorder="1" applyAlignment="1">
      <alignment horizontal="center"/>
    </xf>
    <xf numFmtId="0" fontId="32" fillId="0" borderId="0" xfId="0" applyFont="1" applyBorder="1" applyAlignment="1">
      <alignment horizontal="center"/>
    </xf>
    <xf numFmtId="11" fontId="0" fillId="0" borderId="0" xfId="0" applyNumberFormat="1" applyBorder="1" applyAlignment="1">
      <alignment/>
    </xf>
    <xf numFmtId="0" fontId="31" fillId="0" borderId="0" xfId="0" applyFont="1" applyBorder="1" applyAlignment="1">
      <alignment horizontal="center" vertical="center" wrapText="1"/>
    </xf>
    <xf numFmtId="0" fontId="31" fillId="0" borderId="0" xfId="0" applyFont="1" applyBorder="1" applyAlignment="1">
      <alignment horizontal="center" vertical="center"/>
    </xf>
    <xf numFmtId="11" fontId="0" fillId="0" borderId="0" xfId="0" applyNumberFormat="1" applyBorder="1" applyAlignment="1">
      <alignment horizontal="right"/>
    </xf>
    <xf numFmtId="11" fontId="32" fillId="0" borderId="0" xfId="0" applyNumberFormat="1" applyFont="1" applyBorder="1" applyAlignment="1">
      <alignment horizontal="right"/>
    </xf>
    <xf numFmtId="165" fontId="0" fillId="0" borderId="0" xfId="0" applyNumberForma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50" fillId="0" borderId="20" xfId="0" applyFont="1" applyBorder="1" applyAlignment="1">
      <alignment/>
    </xf>
    <xf numFmtId="0" fontId="0" fillId="0" borderId="22" xfId="0" applyBorder="1" applyAlignment="1">
      <alignment/>
    </xf>
    <xf numFmtId="0" fontId="40" fillId="0" borderId="22" xfId="0" applyFont="1" applyBorder="1" applyAlignment="1">
      <alignment/>
    </xf>
    <xf numFmtId="0" fontId="0" fillId="0" borderId="23" xfId="0" applyBorder="1" applyAlignment="1">
      <alignment/>
    </xf>
    <xf numFmtId="0" fontId="0" fillId="0" borderId="24" xfId="0" applyBorder="1" applyAlignment="1">
      <alignment/>
    </xf>
    <xf numFmtId="0" fontId="0" fillId="0" borderId="24" xfId="0" applyBorder="1" applyAlignment="1">
      <alignment horizontal="right"/>
    </xf>
    <xf numFmtId="165" fontId="0" fillId="0" borderId="24" xfId="0" applyNumberFormat="1" applyBorder="1" applyAlignment="1">
      <alignment/>
    </xf>
    <xf numFmtId="168" fontId="0" fillId="0" borderId="24" xfId="0" applyNumberFormat="1" applyBorder="1" applyAlignment="1">
      <alignment horizontal="left"/>
    </xf>
    <xf numFmtId="0" fontId="0" fillId="0" borderId="25" xfId="0" applyBorder="1" applyAlignment="1">
      <alignment/>
    </xf>
    <xf numFmtId="0" fontId="43" fillId="2" borderId="26" xfId="0" applyFont="1" applyFill="1" applyBorder="1" applyAlignment="1">
      <alignment/>
    </xf>
    <xf numFmtId="0" fontId="43" fillId="2" borderId="27" xfId="0" applyFont="1" applyFill="1" applyBorder="1" applyAlignment="1">
      <alignment/>
    </xf>
    <xf numFmtId="0" fontId="56" fillId="6" borderId="28" xfId="0" applyFont="1" applyFill="1" applyBorder="1" applyAlignment="1">
      <alignment/>
    </xf>
    <xf numFmtId="0" fontId="56" fillId="6" borderId="28" xfId="0" applyFont="1" applyFill="1" applyBorder="1" applyAlignment="1">
      <alignment horizontal="right"/>
    </xf>
    <xf numFmtId="168" fontId="56" fillId="6" borderId="29" xfId="0" applyNumberFormat="1" applyFont="1" applyFill="1" applyBorder="1" applyAlignment="1">
      <alignment horizontal="center"/>
    </xf>
    <xf numFmtId="0" fontId="56" fillId="6" borderId="30" xfId="0" applyFont="1" applyFill="1" applyBorder="1" applyAlignment="1">
      <alignment/>
    </xf>
    <xf numFmtId="0" fontId="56" fillId="6" borderId="31" xfId="0" applyFont="1" applyFill="1" applyBorder="1" applyAlignment="1">
      <alignment/>
    </xf>
    <xf numFmtId="0" fontId="56" fillId="6" borderId="31" xfId="0" applyFont="1" applyFill="1" applyBorder="1" applyAlignment="1">
      <alignment horizontal="right"/>
    </xf>
    <xf numFmtId="0" fontId="56" fillId="6" borderId="32" xfId="0" applyFont="1" applyFill="1" applyBorder="1" applyAlignment="1">
      <alignment/>
    </xf>
    <xf numFmtId="0" fontId="56" fillId="6" borderId="33" xfId="0" applyFont="1" applyFill="1" applyBorder="1" applyAlignment="1">
      <alignment/>
    </xf>
    <xf numFmtId="0" fontId="56" fillId="6" borderId="33" xfId="0" applyFont="1" applyFill="1" applyBorder="1" applyAlignment="1">
      <alignment horizontal="right"/>
    </xf>
    <xf numFmtId="168" fontId="56" fillId="6" borderId="34" xfId="0" applyNumberFormat="1" applyFont="1" applyFill="1" applyBorder="1" applyAlignment="1">
      <alignment horizontal="left"/>
    </xf>
    <xf numFmtId="168" fontId="56" fillId="6" borderId="35" xfId="0" applyNumberFormat="1" applyFont="1" applyFill="1" applyBorder="1" applyAlignment="1">
      <alignment horizontal="left"/>
    </xf>
    <xf numFmtId="0" fontId="57" fillId="2" borderId="36" xfId="0" applyFont="1" applyFill="1" applyBorder="1" applyAlignment="1">
      <alignment horizontal="left"/>
    </xf>
    <xf numFmtId="167" fontId="51" fillId="0" borderId="37" xfId="0" applyNumberFormat="1" applyFont="1" applyFill="1" applyBorder="1" applyAlignment="1">
      <alignment horizontal="center"/>
    </xf>
    <xf numFmtId="0" fontId="60" fillId="6" borderId="38" xfId="0" applyFont="1" applyFill="1" applyBorder="1" applyAlignment="1">
      <alignment/>
    </xf>
    <xf numFmtId="11" fontId="61" fillId="7" borderId="28" xfId="0" applyNumberFormat="1" applyFont="1" applyFill="1" applyBorder="1" applyAlignment="1">
      <alignment horizontal="right"/>
    </xf>
    <xf numFmtId="11" fontId="62" fillId="7" borderId="31" xfId="0" applyNumberFormat="1" applyFont="1" applyFill="1" applyBorder="1" applyAlignment="1">
      <alignment horizontal="center"/>
    </xf>
    <xf numFmtId="11" fontId="62" fillId="7" borderId="33" xfId="0" applyNumberFormat="1" applyFont="1" applyFill="1" applyBorder="1" applyAlignment="1">
      <alignment horizontal="center"/>
    </xf>
    <xf numFmtId="11" fontId="18" fillId="0" borderId="0" xfId="0" applyNumberFormat="1" applyFont="1" applyBorder="1" applyAlignment="1">
      <alignment horizontal="right"/>
    </xf>
    <xf numFmtId="0" fontId="0" fillId="0" borderId="0" xfId="0" applyFill="1" applyBorder="1" applyAlignment="1">
      <alignment/>
    </xf>
    <xf numFmtId="0" fontId="7" fillId="0" borderId="0" xfId="20" applyFill="1" applyBorder="1" applyAlignment="1" applyProtection="1">
      <alignment/>
      <protection locked="0"/>
    </xf>
    <xf numFmtId="15" fontId="0" fillId="0" borderId="0"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37</xdr:row>
      <xdr:rowOff>76200</xdr:rowOff>
    </xdr:from>
    <xdr:to>
      <xdr:col>4</xdr:col>
      <xdr:colOff>390525</xdr:colOff>
      <xdr:row>38</xdr:row>
      <xdr:rowOff>152400</xdr:rowOff>
    </xdr:to>
    <xdr:sp>
      <xdr:nvSpPr>
        <xdr:cNvPr id="1" name="Line 1"/>
        <xdr:cNvSpPr>
          <a:spLocks/>
        </xdr:cNvSpPr>
      </xdr:nvSpPr>
      <xdr:spPr>
        <a:xfrm flipV="1">
          <a:off x="2095500" y="8153400"/>
          <a:ext cx="971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18</xdr:row>
      <xdr:rowOff>238125</xdr:rowOff>
    </xdr:from>
    <xdr:to>
      <xdr:col>1</xdr:col>
      <xdr:colOff>0</xdr:colOff>
      <xdr:row>18</xdr:row>
      <xdr:rowOff>238125</xdr:rowOff>
    </xdr:to>
    <xdr:sp>
      <xdr:nvSpPr>
        <xdr:cNvPr id="2" name="Line 2"/>
        <xdr:cNvSpPr>
          <a:spLocks/>
        </xdr:cNvSpPr>
      </xdr:nvSpPr>
      <xdr:spPr>
        <a:xfrm flipH="1">
          <a:off x="266700" y="44577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18</xdr:row>
      <xdr:rowOff>257175</xdr:rowOff>
    </xdr:from>
    <xdr:to>
      <xdr:col>0</xdr:col>
      <xdr:colOff>323850</xdr:colOff>
      <xdr:row>22</xdr:row>
      <xdr:rowOff>152400</xdr:rowOff>
    </xdr:to>
    <xdr:sp>
      <xdr:nvSpPr>
        <xdr:cNvPr id="3" name="Line 3"/>
        <xdr:cNvSpPr>
          <a:spLocks/>
        </xdr:cNvSpPr>
      </xdr:nvSpPr>
      <xdr:spPr>
        <a:xfrm>
          <a:off x="323850" y="4476750"/>
          <a:ext cx="0" cy="1047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22</xdr:row>
      <xdr:rowOff>104775</xdr:rowOff>
    </xdr:from>
    <xdr:to>
      <xdr:col>2</xdr:col>
      <xdr:colOff>390525</xdr:colOff>
      <xdr:row>22</xdr:row>
      <xdr:rowOff>104775</xdr:rowOff>
    </xdr:to>
    <xdr:sp>
      <xdr:nvSpPr>
        <xdr:cNvPr id="4" name="Line 4"/>
        <xdr:cNvSpPr>
          <a:spLocks/>
        </xdr:cNvSpPr>
      </xdr:nvSpPr>
      <xdr:spPr>
        <a:xfrm>
          <a:off x="390525" y="5476875"/>
          <a:ext cx="1219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1190625</xdr:colOff>
      <xdr:row>26</xdr:row>
      <xdr:rowOff>19050</xdr:rowOff>
    </xdr:from>
    <xdr:to>
      <xdr:col>8</xdr:col>
      <xdr:colOff>4162425</xdr:colOff>
      <xdr:row>40</xdr:row>
      <xdr:rowOff>133350</xdr:rowOff>
    </xdr:to>
    <xdr:sp>
      <xdr:nvSpPr>
        <xdr:cNvPr id="5" name="Line 5"/>
        <xdr:cNvSpPr>
          <a:spLocks/>
        </xdr:cNvSpPr>
      </xdr:nvSpPr>
      <xdr:spPr>
        <a:xfrm flipH="1">
          <a:off x="7134225" y="6238875"/>
          <a:ext cx="2971800" cy="2476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419100</xdr:colOff>
      <xdr:row>42</xdr:row>
      <xdr:rowOff>276225</xdr:rowOff>
    </xdr:from>
    <xdr:to>
      <xdr:col>8</xdr:col>
      <xdr:colOff>3943350</xdr:colOff>
      <xdr:row>51</xdr:row>
      <xdr:rowOff>190500</xdr:rowOff>
    </xdr:to>
    <xdr:sp>
      <xdr:nvSpPr>
        <xdr:cNvPr id="6" name="Line 6"/>
        <xdr:cNvSpPr>
          <a:spLocks/>
        </xdr:cNvSpPr>
      </xdr:nvSpPr>
      <xdr:spPr>
        <a:xfrm flipH="1">
          <a:off x="6362700" y="9305925"/>
          <a:ext cx="3524250" cy="1571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371475</xdr:colOff>
      <xdr:row>4</xdr:row>
      <xdr:rowOff>28575</xdr:rowOff>
    </xdr:from>
    <xdr:to>
      <xdr:col>8</xdr:col>
      <xdr:colOff>3543300</xdr:colOff>
      <xdr:row>17</xdr:row>
      <xdr:rowOff>95250</xdr:rowOff>
    </xdr:to>
    <xdr:pic>
      <xdr:nvPicPr>
        <xdr:cNvPr id="7" name="il_fi"/>
        <xdr:cNvPicPr preferRelativeResize="1">
          <a:picLocks noChangeAspect="0"/>
        </xdr:cNvPicPr>
      </xdr:nvPicPr>
      <xdr:blipFill>
        <a:blip r:embed="rId1"/>
        <a:stretch>
          <a:fillRect/>
        </a:stretch>
      </xdr:blipFill>
      <xdr:spPr>
        <a:xfrm>
          <a:off x="6315075" y="828675"/>
          <a:ext cx="3171825" cy="3038475"/>
        </a:xfrm>
        <a:prstGeom prst="rect">
          <a:avLst/>
        </a:prstGeom>
        <a:noFill/>
        <a:ln w="9525" cmpd="sng">
          <a:noFill/>
        </a:ln>
      </xdr:spPr>
    </xdr:pic>
    <xdr:clientData/>
  </xdr:twoCellAnchor>
  <xdr:twoCellAnchor>
    <xdr:from>
      <xdr:col>6</xdr:col>
      <xdr:colOff>123825</xdr:colOff>
      <xdr:row>3</xdr:row>
      <xdr:rowOff>123825</xdr:rowOff>
    </xdr:from>
    <xdr:to>
      <xdr:col>8</xdr:col>
      <xdr:colOff>695325</xdr:colOff>
      <xdr:row>5</xdr:row>
      <xdr:rowOff>180975</xdr:rowOff>
    </xdr:to>
    <xdr:sp>
      <xdr:nvSpPr>
        <xdr:cNvPr id="8" name="Line 8"/>
        <xdr:cNvSpPr>
          <a:spLocks/>
        </xdr:cNvSpPr>
      </xdr:nvSpPr>
      <xdr:spPr>
        <a:xfrm flipH="1">
          <a:off x="4200525" y="723900"/>
          <a:ext cx="243840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127</xdr:row>
      <xdr:rowOff>0</xdr:rowOff>
    </xdr:from>
    <xdr:to>
      <xdr:col>6</xdr:col>
      <xdr:colOff>152400</xdr:colOff>
      <xdr:row>144</xdr:row>
      <xdr:rowOff>76200</xdr:rowOff>
    </xdr:to>
    <xdr:pic>
      <xdr:nvPicPr>
        <xdr:cNvPr id="1" name="Picture 1"/>
        <xdr:cNvPicPr preferRelativeResize="1">
          <a:picLocks noChangeAspect="1"/>
        </xdr:cNvPicPr>
      </xdr:nvPicPr>
      <xdr:blipFill>
        <a:blip r:embed="rId1"/>
        <a:stretch>
          <a:fillRect/>
        </a:stretch>
      </xdr:blipFill>
      <xdr:spPr>
        <a:xfrm>
          <a:off x="1238250" y="21355050"/>
          <a:ext cx="3810000" cy="2828925"/>
        </a:xfrm>
        <a:prstGeom prst="rect">
          <a:avLst/>
        </a:prstGeom>
        <a:noFill/>
        <a:ln w="9525" cmpd="sng">
          <a:noFill/>
        </a:ln>
      </xdr:spPr>
    </xdr:pic>
    <xdr:clientData/>
  </xdr:twoCellAnchor>
  <xdr:twoCellAnchor>
    <xdr:from>
      <xdr:col>2</xdr:col>
      <xdr:colOff>1000125</xdr:colOff>
      <xdr:row>230</xdr:row>
      <xdr:rowOff>161925</xdr:rowOff>
    </xdr:from>
    <xdr:to>
      <xdr:col>6</xdr:col>
      <xdr:colOff>1885950</xdr:colOff>
      <xdr:row>257</xdr:row>
      <xdr:rowOff>95250</xdr:rowOff>
    </xdr:to>
    <xdr:sp>
      <xdr:nvSpPr>
        <xdr:cNvPr id="2" name="Line 2"/>
        <xdr:cNvSpPr>
          <a:spLocks/>
        </xdr:cNvSpPr>
      </xdr:nvSpPr>
      <xdr:spPr>
        <a:xfrm>
          <a:off x="2238375" y="38747700"/>
          <a:ext cx="4543425" cy="463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2457450</xdr:colOff>
      <xdr:row>257</xdr:row>
      <xdr:rowOff>85725</xdr:rowOff>
    </xdr:from>
    <xdr:ext cx="1238250" cy="200025"/>
    <xdr:sp>
      <xdr:nvSpPr>
        <xdr:cNvPr id="3" name="TextBox 3"/>
        <xdr:cNvSpPr txBox="1">
          <a:spLocks noChangeArrowheads="1"/>
        </xdr:cNvSpPr>
      </xdr:nvSpPr>
      <xdr:spPr>
        <a:xfrm>
          <a:off x="11839575" y="43376850"/>
          <a:ext cx="123825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NB - this equivalence</a:t>
          </a:r>
        </a:p>
      </xdr:txBody>
    </xdr:sp>
    <xdr:clientData/>
  </xdr:oneCellAnchor>
  <xdr:twoCellAnchor>
    <xdr:from>
      <xdr:col>7</xdr:col>
      <xdr:colOff>2333625</xdr:colOff>
      <xdr:row>256</xdr:row>
      <xdr:rowOff>57150</xdr:rowOff>
    </xdr:from>
    <xdr:to>
      <xdr:col>7</xdr:col>
      <xdr:colOff>2447925</xdr:colOff>
      <xdr:row>260</xdr:row>
      <xdr:rowOff>123825</xdr:rowOff>
    </xdr:to>
    <xdr:sp>
      <xdr:nvSpPr>
        <xdr:cNvPr id="4" name="AutoShape 4"/>
        <xdr:cNvSpPr>
          <a:spLocks/>
        </xdr:cNvSpPr>
      </xdr:nvSpPr>
      <xdr:spPr>
        <a:xfrm>
          <a:off x="11715750" y="43186350"/>
          <a:ext cx="114300" cy="714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2305050</xdr:colOff>
      <xdr:row>267</xdr:row>
      <xdr:rowOff>66675</xdr:rowOff>
    </xdr:from>
    <xdr:to>
      <xdr:col>7</xdr:col>
      <xdr:colOff>3067050</xdr:colOff>
      <xdr:row>279</xdr:row>
      <xdr:rowOff>28575</xdr:rowOff>
    </xdr:to>
    <xdr:sp>
      <xdr:nvSpPr>
        <xdr:cNvPr id="5" name="Polygon 5"/>
        <xdr:cNvSpPr>
          <a:spLocks/>
        </xdr:cNvSpPr>
      </xdr:nvSpPr>
      <xdr:spPr>
        <a:xfrm>
          <a:off x="7200900" y="45043725"/>
          <a:ext cx="5248275" cy="2047875"/>
        </a:xfrm>
        <a:custGeom>
          <a:pathLst>
            <a:path h="215" w="338">
              <a:moveTo>
                <a:pt x="0" y="204"/>
              </a:moveTo>
              <a:cubicBezTo>
                <a:pt x="21" y="206"/>
                <a:pt x="40" y="211"/>
                <a:pt x="61" y="212"/>
              </a:cubicBezTo>
              <a:cubicBezTo>
                <a:pt x="73" y="214"/>
                <a:pt x="86" y="214"/>
                <a:pt x="98" y="215"/>
              </a:cubicBezTo>
              <a:cubicBezTo>
                <a:pt x="124" y="214"/>
                <a:pt x="147" y="214"/>
                <a:pt x="172" y="211"/>
              </a:cubicBezTo>
              <a:cubicBezTo>
                <a:pt x="188" y="206"/>
                <a:pt x="204" y="204"/>
                <a:pt x="220" y="199"/>
              </a:cubicBezTo>
              <a:cubicBezTo>
                <a:pt x="228" y="193"/>
                <a:pt x="241" y="191"/>
                <a:pt x="251" y="189"/>
              </a:cubicBezTo>
              <a:cubicBezTo>
                <a:pt x="262" y="183"/>
                <a:pt x="276" y="185"/>
                <a:pt x="287" y="177"/>
              </a:cubicBezTo>
              <a:cubicBezTo>
                <a:pt x="295" y="171"/>
                <a:pt x="305" y="165"/>
                <a:pt x="314" y="160"/>
              </a:cubicBezTo>
              <a:cubicBezTo>
                <a:pt x="321" y="151"/>
                <a:pt x="331" y="147"/>
                <a:pt x="335" y="135"/>
              </a:cubicBezTo>
              <a:cubicBezTo>
                <a:pt x="332" y="113"/>
                <a:pt x="318" y="116"/>
                <a:pt x="299" y="115"/>
              </a:cubicBezTo>
              <a:cubicBezTo>
                <a:pt x="294" y="114"/>
                <a:pt x="287" y="116"/>
                <a:pt x="284" y="112"/>
              </a:cubicBezTo>
              <a:cubicBezTo>
                <a:pt x="283" y="111"/>
                <a:pt x="296" y="102"/>
                <a:pt x="297" y="101"/>
              </a:cubicBezTo>
              <a:cubicBezTo>
                <a:pt x="308" y="89"/>
                <a:pt x="314" y="73"/>
                <a:pt x="326" y="63"/>
              </a:cubicBezTo>
              <a:cubicBezTo>
                <a:pt x="338" y="32"/>
                <a:pt x="317" y="34"/>
                <a:pt x="306" y="17"/>
              </a:cubicBezTo>
              <a:cubicBezTo>
                <a:pt x="297" y="3"/>
                <a:pt x="299" y="0"/>
                <a:pt x="280" y="0"/>
              </a:cubicBez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oel@noelhodson.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zebu.uoregon.edu/1998/ph162/l4.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M70"/>
  <sheetViews>
    <sheetView tabSelected="1" view="pageBreakPreview" zoomScale="90" zoomScaleSheetLayoutView="90" workbookViewId="0" topLeftCell="A1">
      <selection activeCell="I20" sqref="I20"/>
    </sheetView>
  </sheetViews>
  <sheetFormatPr defaultColWidth="9.140625" defaultRowHeight="12.75"/>
  <cols>
    <col min="3" max="3" width="12.7109375" style="0" bestFit="1" customWidth="1"/>
    <col min="5" max="5" width="11.57421875" style="0" bestFit="1" customWidth="1"/>
    <col min="6" max="6" width="9.421875" style="0" bestFit="1" customWidth="1"/>
    <col min="7" max="7" width="13.421875" style="0" bestFit="1" customWidth="1"/>
    <col min="8" max="8" width="14.57421875" style="0" bestFit="1" customWidth="1"/>
    <col min="9" max="9" width="71.7109375" style="0" bestFit="1" customWidth="1"/>
    <col min="10" max="10" width="10.28125" style="0" bestFit="1" customWidth="1"/>
  </cols>
  <sheetData>
    <row r="1" ht="13.5" thickBot="1"/>
    <row r="2" spans="1:13" ht="20.25" thickBot="1" thickTop="1">
      <c r="A2" s="161"/>
      <c r="B2" s="136" t="s">
        <v>272</v>
      </c>
      <c r="C2" s="124"/>
      <c r="D2" s="125"/>
      <c r="E2" s="126"/>
      <c r="F2" s="126"/>
      <c r="G2" s="126"/>
      <c r="H2" s="127"/>
      <c r="I2" s="128"/>
      <c r="J2" s="162"/>
      <c r="K2" s="162"/>
      <c r="L2" s="162"/>
      <c r="M2" s="163"/>
    </row>
    <row r="3" spans="1:13" ht="13.5" thickTop="1">
      <c r="A3" s="164"/>
      <c r="B3" s="68"/>
      <c r="C3" s="68"/>
      <c r="D3" s="68"/>
      <c r="E3" s="68"/>
      <c r="F3" s="68"/>
      <c r="G3" s="68"/>
      <c r="H3" s="68"/>
      <c r="I3" s="68"/>
      <c r="J3" s="68"/>
      <c r="K3" s="68"/>
      <c r="L3" s="68"/>
      <c r="M3" s="165"/>
    </row>
    <row r="4" spans="1:13" ht="15.75">
      <c r="A4" s="164"/>
      <c r="B4" s="68" t="s">
        <v>278</v>
      </c>
      <c r="C4" s="68"/>
      <c r="D4" s="68"/>
      <c r="E4" s="68"/>
      <c r="F4" s="68"/>
      <c r="G4" s="68"/>
      <c r="H4" s="68"/>
      <c r="I4" s="68"/>
      <c r="J4" s="197">
        <v>40439</v>
      </c>
      <c r="K4" s="68"/>
      <c r="L4" s="68"/>
      <c r="M4" s="165"/>
    </row>
    <row r="5" spans="1:13" ht="13.5" thickBot="1">
      <c r="A5" s="164"/>
      <c r="B5" s="68"/>
      <c r="C5" s="143" t="s">
        <v>269</v>
      </c>
      <c r="D5" s="68"/>
      <c r="E5" s="68"/>
      <c r="F5" s="68"/>
      <c r="G5" s="68"/>
      <c r="H5" s="143" t="s">
        <v>248</v>
      </c>
      <c r="I5" s="68"/>
      <c r="J5" s="68" t="s">
        <v>295</v>
      </c>
      <c r="K5" s="68"/>
      <c r="L5" s="68"/>
      <c r="M5" s="165"/>
    </row>
    <row r="6" spans="1:13" ht="21.75" thickBot="1" thickTop="1">
      <c r="A6" s="166"/>
      <c r="B6" s="144" t="s">
        <v>263</v>
      </c>
      <c r="C6" s="145">
        <v>0.45359237</v>
      </c>
      <c r="D6" s="68"/>
      <c r="E6" s="69" t="s">
        <v>266</v>
      </c>
      <c r="F6" s="139">
        <v>0</v>
      </c>
      <c r="G6" s="68"/>
      <c r="H6" s="145">
        <f>G10/0.45359237</f>
        <v>175</v>
      </c>
      <c r="I6" s="68"/>
      <c r="J6" s="68" t="s">
        <v>280</v>
      </c>
      <c r="K6" s="68"/>
      <c r="L6" s="68"/>
      <c r="M6" s="165"/>
    </row>
    <row r="7" spans="1:13" ht="21.75" thickBot="1" thickTop="1">
      <c r="A7" s="166"/>
      <c r="B7" s="144" t="s">
        <v>264</v>
      </c>
      <c r="C7" s="145">
        <v>6.35029318</v>
      </c>
      <c r="D7" s="68"/>
      <c r="E7" s="69" t="s">
        <v>267</v>
      </c>
      <c r="F7" s="139">
        <v>12.5</v>
      </c>
      <c r="G7" s="68"/>
      <c r="H7" s="145">
        <f>G10/6.35029318</f>
        <v>12.499999999999998</v>
      </c>
      <c r="I7" s="146"/>
      <c r="J7" s="68" t="s">
        <v>281</v>
      </c>
      <c r="K7" s="68"/>
      <c r="L7" s="68"/>
      <c r="M7" s="165"/>
    </row>
    <row r="8" spans="1:13" ht="21.75" thickBot="1" thickTop="1">
      <c r="A8" s="166"/>
      <c r="B8" s="144" t="s">
        <v>265</v>
      </c>
      <c r="C8" s="145">
        <v>1</v>
      </c>
      <c r="D8" s="68"/>
      <c r="E8" s="69" t="s">
        <v>268</v>
      </c>
      <c r="F8" s="139">
        <v>0</v>
      </c>
      <c r="G8" s="147"/>
      <c r="H8" s="145">
        <f>G10/1</f>
        <v>79.37866475</v>
      </c>
      <c r="I8" s="68"/>
      <c r="J8" s="68"/>
      <c r="K8" s="68"/>
      <c r="L8" s="68"/>
      <c r="M8" s="165"/>
    </row>
    <row r="9" spans="1:13" ht="14.25" thickBot="1" thickTop="1">
      <c r="A9" s="164"/>
      <c r="B9" s="69"/>
      <c r="C9" s="68"/>
      <c r="D9" s="68"/>
      <c r="E9" s="68"/>
      <c r="F9" s="68"/>
      <c r="G9" s="147" t="s">
        <v>227</v>
      </c>
      <c r="H9" s="68"/>
      <c r="I9" s="68"/>
      <c r="J9" s="195" t="s">
        <v>292</v>
      </c>
      <c r="K9" s="68"/>
      <c r="L9" s="68"/>
      <c r="M9" s="165"/>
    </row>
    <row r="10" spans="1:13" ht="21.75" thickBot="1" thickTop="1">
      <c r="A10" s="164"/>
      <c r="B10" s="188" t="s">
        <v>276</v>
      </c>
      <c r="C10" s="175"/>
      <c r="D10" s="176"/>
      <c r="E10" s="68"/>
      <c r="F10" s="69" t="s">
        <v>279</v>
      </c>
      <c r="G10" s="189">
        <f>IF(F6&gt;1,F6*C6,IF(F7&gt;1,F7*C7,IF(F8&gt;1,F8*1,)))</f>
        <v>79.37866475</v>
      </c>
      <c r="H10" s="148"/>
      <c r="I10" s="68"/>
      <c r="J10" s="195" t="s">
        <v>293</v>
      </c>
      <c r="K10" s="68"/>
      <c r="L10" s="68"/>
      <c r="M10" s="165"/>
    </row>
    <row r="11" spans="1:13" ht="16.5" thickBot="1" thickTop="1">
      <c r="A11" s="164"/>
      <c r="B11" s="68"/>
      <c r="C11" s="68"/>
      <c r="D11" s="149"/>
      <c r="E11" s="149"/>
      <c r="F11" s="150" t="s">
        <v>233</v>
      </c>
      <c r="G11" s="151">
        <f>G10*1000</f>
        <v>79378.66475</v>
      </c>
      <c r="H11" s="138">
        <f>G11</f>
        <v>79378.66475</v>
      </c>
      <c r="I11" s="68"/>
      <c r="J11" s="196" t="s">
        <v>294</v>
      </c>
      <c r="K11" s="68"/>
      <c r="L11" s="68"/>
      <c r="M11" s="165"/>
    </row>
    <row r="12" spans="1:13" ht="18.75" thickTop="1">
      <c r="A12" s="164"/>
      <c r="B12" s="190" t="s">
        <v>282</v>
      </c>
      <c r="C12" s="177"/>
      <c r="D12" s="177"/>
      <c r="E12" s="177"/>
      <c r="F12" s="178"/>
      <c r="G12" s="191"/>
      <c r="H12" s="179"/>
      <c r="I12" s="68"/>
      <c r="J12" s="68"/>
      <c r="K12" s="68"/>
      <c r="L12" s="68"/>
      <c r="M12" s="165"/>
    </row>
    <row r="13" spans="1:13" ht="18">
      <c r="A13" s="164"/>
      <c r="B13" s="180"/>
      <c r="C13" s="181"/>
      <c r="D13" s="181"/>
      <c r="E13" s="181"/>
      <c r="F13" s="182" t="s">
        <v>283</v>
      </c>
      <c r="G13" s="192">
        <f>H23</f>
        <v>7.937866475E+53</v>
      </c>
      <c r="H13" s="186" t="s">
        <v>35</v>
      </c>
      <c r="I13" s="68"/>
      <c r="J13" s="68"/>
      <c r="K13" s="68"/>
      <c r="L13" s="68"/>
      <c r="M13" s="165"/>
    </row>
    <row r="14" spans="1:13" ht="18">
      <c r="A14" s="164"/>
      <c r="B14" s="180"/>
      <c r="C14" s="181"/>
      <c r="D14" s="181"/>
      <c r="E14" s="181"/>
      <c r="F14" s="182" t="s">
        <v>273</v>
      </c>
      <c r="G14" s="192">
        <f>H41</f>
        <v>24746291986.075146</v>
      </c>
      <c r="H14" s="186" t="s">
        <v>129</v>
      </c>
      <c r="I14" s="68"/>
      <c r="J14" s="68"/>
      <c r="K14" s="68"/>
      <c r="L14" s="68"/>
      <c r="M14" s="165"/>
    </row>
    <row r="15" spans="1:13" ht="18.75" thickBot="1">
      <c r="A15" s="164"/>
      <c r="B15" s="183"/>
      <c r="C15" s="184"/>
      <c r="D15" s="184"/>
      <c r="E15" s="184"/>
      <c r="F15" s="185" t="s">
        <v>274</v>
      </c>
      <c r="G15" s="193">
        <f>H52</f>
        <v>11.486211255588776</v>
      </c>
      <c r="H15" s="187" t="s">
        <v>129</v>
      </c>
      <c r="I15" s="68"/>
      <c r="J15" s="68"/>
      <c r="K15" s="68"/>
      <c r="L15" s="68"/>
      <c r="M15" s="165"/>
    </row>
    <row r="16" spans="1:13" ht="15.75" thickTop="1">
      <c r="A16" s="164"/>
      <c r="B16" s="68"/>
      <c r="C16" s="68"/>
      <c r="D16" s="68"/>
      <c r="E16" s="68"/>
      <c r="F16" s="69"/>
      <c r="G16" s="152"/>
      <c r="H16" s="153"/>
      <c r="I16" s="68"/>
      <c r="J16" s="68"/>
      <c r="K16" s="68"/>
      <c r="L16" s="68"/>
      <c r="M16" s="165"/>
    </row>
    <row r="17" spans="1:13" ht="13.5" thickBot="1">
      <c r="A17" s="164"/>
      <c r="B17" s="68"/>
      <c r="C17" s="154" t="s">
        <v>258</v>
      </c>
      <c r="D17" s="68"/>
      <c r="E17" s="68"/>
      <c r="F17" s="68"/>
      <c r="G17" s="155"/>
      <c r="H17" s="148"/>
      <c r="I17" s="68"/>
      <c r="J17" s="68"/>
      <c r="K17" s="68"/>
      <c r="L17" s="68"/>
      <c r="M17" s="165"/>
    </row>
    <row r="18" spans="1:13" ht="35.25" thickBot="1" thickTop="1">
      <c r="A18" s="164"/>
      <c r="B18" s="105" t="s">
        <v>228</v>
      </c>
      <c r="C18" s="53" t="s">
        <v>204</v>
      </c>
      <c r="D18" s="54" t="s">
        <v>229</v>
      </c>
      <c r="E18" s="68"/>
      <c r="F18" s="69"/>
      <c r="G18" s="155"/>
      <c r="H18" s="148"/>
      <c r="I18" s="68"/>
      <c r="J18" s="68"/>
      <c r="K18" s="68"/>
      <c r="L18" s="68"/>
      <c r="M18" s="165"/>
    </row>
    <row r="19" spans="1:13" ht="35.25" thickBot="1" thickTop="1">
      <c r="A19" s="164"/>
      <c r="B19" s="105" t="s">
        <v>228</v>
      </c>
      <c r="C19" s="140">
        <v>1E-49</v>
      </c>
      <c r="D19" s="54" t="s">
        <v>230</v>
      </c>
      <c r="E19" s="68"/>
      <c r="F19" s="68"/>
      <c r="G19" s="68"/>
      <c r="H19" s="156" t="s">
        <v>241</v>
      </c>
      <c r="I19" s="157" t="s">
        <v>275</v>
      </c>
      <c r="J19" s="68"/>
      <c r="K19" s="68"/>
      <c r="L19" s="68"/>
      <c r="M19" s="165"/>
    </row>
    <row r="20" spans="1:13" ht="19.5" thickBot="1" thickTop="1">
      <c r="A20" s="164"/>
      <c r="B20" s="121"/>
      <c r="C20" s="122"/>
      <c r="D20" s="123"/>
      <c r="E20" s="68"/>
      <c r="F20" s="68"/>
      <c r="G20" s="68"/>
      <c r="H20" s="156"/>
      <c r="I20" s="68"/>
      <c r="J20" s="68"/>
      <c r="K20" s="68"/>
      <c r="L20" s="68"/>
      <c r="M20" s="165"/>
    </row>
    <row r="21" spans="1:13" ht="21.75" thickBot="1" thickTop="1">
      <c r="A21" s="164"/>
      <c r="B21" s="137" t="s">
        <v>271</v>
      </c>
      <c r="C21" s="124"/>
      <c r="D21" s="125"/>
      <c r="E21" s="126"/>
      <c r="F21" s="126"/>
      <c r="G21" s="126"/>
      <c r="H21" s="127"/>
      <c r="I21" s="126"/>
      <c r="J21" s="130"/>
      <c r="K21" s="68"/>
      <c r="L21" s="68"/>
      <c r="M21" s="165"/>
    </row>
    <row r="22" spans="1:13" ht="14.25" thickBot="1" thickTop="1">
      <c r="A22" s="164"/>
      <c r="B22" s="68"/>
      <c r="C22" s="68"/>
      <c r="D22" s="68"/>
      <c r="E22" s="68"/>
      <c r="F22" s="69"/>
      <c r="G22" s="158" t="s">
        <v>234</v>
      </c>
      <c r="H22" s="155">
        <v>1E+52</v>
      </c>
      <c r="I22" s="70">
        <f>H22</f>
        <v>1E+52</v>
      </c>
      <c r="J22" s="68" t="s">
        <v>231</v>
      </c>
      <c r="K22" s="68"/>
      <c r="L22" s="68"/>
      <c r="M22" s="165"/>
    </row>
    <row r="23" spans="1:13" ht="18.75" thickBot="1">
      <c r="A23" s="164"/>
      <c r="B23" s="68"/>
      <c r="C23" s="68"/>
      <c r="D23" s="68"/>
      <c r="E23" s="68"/>
      <c r="F23" s="69"/>
      <c r="G23" s="158" t="s">
        <v>232</v>
      </c>
      <c r="H23" s="129">
        <f>H22*G10</f>
        <v>7.937866475E+53</v>
      </c>
      <c r="I23" s="70">
        <f>H23</f>
        <v>7.937866475E+53</v>
      </c>
      <c r="J23" s="68" t="s">
        <v>231</v>
      </c>
      <c r="K23" s="68"/>
      <c r="L23" s="68"/>
      <c r="M23" s="165"/>
    </row>
    <row r="24" spans="1:13" ht="12.75">
      <c r="A24" s="164"/>
      <c r="B24" s="68"/>
      <c r="C24" s="68"/>
      <c r="D24" s="68"/>
      <c r="E24" s="68"/>
      <c r="F24" s="69"/>
      <c r="G24" s="159"/>
      <c r="H24" s="160"/>
      <c r="I24" s="68"/>
      <c r="J24" s="68"/>
      <c r="K24" s="68"/>
      <c r="L24" s="68"/>
      <c r="M24" s="165"/>
    </row>
    <row r="25" spans="1:13" ht="13.5" thickBot="1">
      <c r="A25" s="164"/>
      <c r="B25" s="68"/>
      <c r="C25" s="68"/>
      <c r="D25" s="68"/>
      <c r="E25" s="68"/>
      <c r="F25" s="69"/>
      <c r="G25" s="159"/>
      <c r="H25" s="160"/>
      <c r="I25" s="68"/>
      <c r="J25" s="68"/>
      <c r="K25" s="68"/>
      <c r="L25" s="68"/>
      <c r="M25" s="165"/>
    </row>
    <row r="26" spans="1:13" ht="21.75" thickBot="1" thickTop="1">
      <c r="A26" s="164"/>
      <c r="B26" s="137" t="s">
        <v>270</v>
      </c>
      <c r="C26" s="124"/>
      <c r="D26" s="125"/>
      <c r="E26" s="126"/>
      <c r="F26" s="126"/>
      <c r="G26" s="126"/>
      <c r="H26" s="127"/>
      <c r="I26" s="126"/>
      <c r="J26" s="130"/>
      <c r="K26" s="68"/>
      <c r="L26" s="68"/>
      <c r="M26" s="165"/>
    </row>
    <row r="27" spans="1:13" ht="13.5" thickTop="1">
      <c r="A27" s="164"/>
      <c r="B27" s="68"/>
      <c r="C27" s="68"/>
      <c r="D27" s="68"/>
      <c r="E27" s="68"/>
      <c r="F27" s="69"/>
      <c r="G27" s="68"/>
      <c r="H27" s="160"/>
      <c r="I27" s="70">
        <f aca="true" t="shared" si="0" ref="I27:I58">H27</f>
        <v>0</v>
      </c>
      <c r="J27" s="68"/>
      <c r="K27" s="68"/>
      <c r="L27" s="68"/>
      <c r="M27" s="165"/>
    </row>
    <row r="28" spans="1:13" ht="12.75">
      <c r="A28" s="167"/>
      <c r="B28" s="64"/>
      <c r="C28" s="64"/>
      <c r="D28" s="64"/>
      <c r="E28" s="64"/>
      <c r="F28" s="65"/>
      <c r="G28" s="79" t="s">
        <v>249</v>
      </c>
      <c r="H28" s="80"/>
      <c r="I28" s="66">
        <f t="shared" si="0"/>
        <v>0</v>
      </c>
      <c r="J28" s="64"/>
      <c r="K28" s="64"/>
      <c r="L28" s="67"/>
      <c r="M28" s="165"/>
    </row>
    <row r="29" spans="1:13" ht="18">
      <c r="A29" s="167"/>
      <c r="B29" s="68"/>
      <c r="C29" s="68"/>
      <c r="D29" s="68"/>
      <c r="E29" s="68"/>
      <c r="F29" s="69"/>
      <c r="G29" s="81" t="s">
        <v>261</v>
      </c>
      <c r="H29" s="141">
        <f>1E-29*1000000</f>
        <v>1E-23</v>
      </c>
      <c r="I29" s="82">
        <f t="shared" si="0"/>
        <v>1E-23</v>
      </c>
      <c r="J29" s="70" t="s">
        <v>236</v>
      </c>
      <c r="K29" s="68"/>
      <c r="L29" s="71"/>
      <c r="M29" s="165"/>
    </row>
    <row r="30" spans="1:13" ht="12.75">
      <c r="A30" s="167"/>
      <c r="B30" s="68"/>
      <c r="C30" s="68"/>
      <c r="D30" s="68"/>
      <c r="E30" s="68"/>
      <c r="F30" s="69"/>
      <c r="G30" s="194" t="s">
        <v>286</v>
      </c>
      <c r="H30" s="72"/>
      <c r="I30" s="70">
        <f t="shared" si="0"/>
        <v>0</v>
      </c>
      <c r="J30" s="68"/>
      <c r="K30" s="68"/>
      <c r="L30" s="71"/>
      <c r="M30" s="165"/>
    </row>
    <row r="31" spans="1:13" ht="12.75">
      <c r="A31" s="167"/>
      <c r="B31" s="68"/>
      <c r="C31" s="68"/>
      <c r="D31" s="68"/>
      <c r="E31" s="68"/>
      <c r="F31" s="69"/>
      <c r="G31" s="81" t="s">
        <v>235</v>
      </c>
      <c r="H31" s="72"/>
      <c r="I31" s="70">
        <f t="shared" si="0"/>
        <v>0</v>
      </c>
      <c r="J31" s="68"/>
      <c r="K31" s="68"/>
      <c r="L31" s="71"/>
      <c r="M31" s="165"/>
    </row>
    <row r="32" spans="1:13" ht="12.75">
      <c r="A32" s="167"/>
      <c r="B32" s="68"/>
      <c r="C32" s="68"/>
      <c r="D32" s="68"/>
      <c r="E32" s="68"/>
      <c r="F32" s="69"/>
      <c r="G32" s="81" t="s">
        <v>237</v>
      </c>
      <c r="H32" s="72"/>
      <c r="I32" s="70">
        <f t="shared" si="0"/>
        <v>0</v>
      </c>
      <c r="J32" s="68"/>
      <c r="K32" s="68"/>
      <c r="L32" s="71"/>
      <c r="M32" s="165"/>
    </row>
    <row r="33" spans="1:13" ht="12.75">
      <c r="A33" s="167"/>
      <c r="B33" s="68"/>
      <c r="C33" s="68"/>
      <c r="D33" s="68"/>
      <c r="E33" s="68"/>
      <c r="F33" s="69"/>
      <c r="G33" s="81" t="s">
        <v>287</v>
      </c>
      <c r="H33" s="72"/>
      <c r="I33" s="70">
        <f t="shared" si="0"/>
        <v>0</v>
      </c>
      <c r="J33" s="68"/>
      <c r="K33" s="68"/>
      <c r="L33" s="71"/>
      <c r="M33" s="165"/>
    </row>
    <row r="34" spans="1:13" ht="12.75">
      <c r="A34" s="167"/>
      <c r="B34" s="68"/>
      <c r="C34" s="68"/>
      <c r="D34" s="68"/>
      <c r="E34" s="68"/>
      <c r="F34" s="69"/>
      <c r="G34" s="81" t="s">
        <v>238</v>
      </c>
      <c r="H34" s="72">
        <f>1E+23</f>
        <v>1E+23</v>
      </c>
      <c r="I34" s="70">
        <f t="shared" si="0"/>
        <v>1E+23</v>
      </c>
      <c r="J34" s="68" t="s">
        <v>239</v>
      </c>
      <c r="K34" s="68"/>
      <c r="L34" s="71"/>
      <c r="M34" s="165"/>
    </row>
    <row r="35" spans="1:13" ht="12.75">
      <c r="A35" s="167"/>
      <c r="B35" s="68"/>
      <c r="C35" s="57"/>
      <c r="D35" s="58" t="s">
        <v>288</v>
      </c>
      <c r="E35" s="59">
        <f>H11</f>
        <v>79378.66475</v>
      </c>
      <c r="F35" s="60" t="s">
        <v>31</v>
      </c>
      <c r="G35" s="81" t="s">
        <v>240</v>
      </c>
      <c r="H35" s="72">
        <f>H34*H11</f>
        <v>7.937866474999999E+27</v>
      </c>
      <c r="I35" s="70">
        <f t="shared" si="0"/>
        <v>7.937866474999999E+27</v>
      </c>
      <c r="J35" s="68" t="s">
        <v>239</v>
      </c>
      <c r="K35" s="68"/>
      <c r="L35" s="71"/>
      <c r="M35" s="165"/>
    </row>
    <row r="36" spans="1:13" ht="12.75">
      <c r="A36" s="167"/>
      <c r="B36" s="68"/>
      <c r="C36" s="68"/>
      <c r="D36" s="68"/>
      <c r="E36" s="68"/>
      <c r="F36" s="69"/>
      <c r="G36" s="81" t="s">
        <v>243</v>
      </c>
      <c r="H36" s="72">
        <f>H35/1000000</f>
        <v>7.937866474999999E+21</v>
      </c>
      <c r="I36" s="70">
        <f t="shared" si="0"/>
        <v>7.937866474999999E+21</v>
      </c>
      <c r="J36" s="68" t="s">
        <v>244</v>
      </c>
      <c r="K36" s="68"/>
      <c r="L36" s="71"/>
      <c r="M36" s="165"/>
    </row>
    <row r="37" spans="1:13" ht="12.75">
      <c r="A37" s="167"/>
      <c r="B37" s="68"/>
      <c r="C37" s="68"/>
      <c r="D37" s="68"/>
      <c r="E37" s="68"/>
      <c r="F37" s="69"/>
      <c r="G37" s="81" t="s">
        <v>242</v>
      </c>
      <c r="H37" s="72"/>
      <c r="I37" s="70">
        <f t="shared" si="0"/>
        <v>0</v>
      </c>
      <c r="J37" s="68"/>
      <c r="K37" s="68"/>
      <c r="L37" s="71"/>
      <c r="M37" s="165"/>
    </row>
    <row r="38" spans="1:13" ht="13.5">
      <c r="A38" s="167"/>
      <c r="B38" s="63"/>
      <c r="C38" s="62" t="s">
        <v>260</v>
      </c>
      <c r="D38" s="61" t="s">
        <v>245</v>
      </c>
      <c r="E38" s="68"/>
      <c r="F38" s="69"/>
      <c r="G38" s="81" t="s">
        <v>246</v>
      </c>
      <c r="H38" s="72">
        <f>(H36/((4/3)*(22/7)))</f>
        <v>1.894263590625E+21</v>
      </c>
      <c r="I38" s="70">
        <f t="shared" si="0"/>
        <v>1.894263590625E+21</v>
      </c>
      <c r="J38" s="68" t="s">
        <v>131</v>
      </c>
      <c r="K38" s="68"/>
      <c r="L38" s="71"/>
      <c r="M38" s="165"/>
    </row>
    <row r="39" spans="1:13" ht="12.75">
      <c r="A39" s="167"/>
      <c r="B39" s="68"/>
      <c r="C39" s="68"/>
      <c r="D39" s="68"/>
      <c r="E39" s="68"/>
      <c r="F39" s="69"/>
      <c r="G39" s="83" t="s">
        <v>289</v>
      </c>
      <c r="H39" s="72">
        <f>H38^(1/3)</f>
        <v>12373145.993037572</v>
      </c>
      <c r="I39" s="70">
        <f t="shared" si="0"/>
        <v>12373145.993037572</v>
      </c>
      <c r="J39" s="68" t="s">
        <v>131</v>
      </c>
      <c r="K39" s="68"/>
      <c r="L39" s="71"/>
      <c r="M39" s="165"/>
    </row>
    <row r="40" spans="1:13" ht="13.5" thickBot="1">
      <c r="A40" s="167"/>
      <c r="B40" s="131" t="s">
        <v>248</v>
      </c>
      <c r="C40" s="55">
        <f>H39*H39*H39</f>
        <v>1.8942635906250003E+21</v>
      </c>
      <c r="D40" s="68"/>
      <c r="E40" s="84"/>
      <c r="F40" s="85"/>
      <c r="G40" s="73" t="s">
        <v>290</v>
      </c>
      <c r="H40" s="74">
        <f>H39*2</f>
        <v>24746291.986075144</v>
      </c>
      <c r="I40" s="75">
        <f t="shared" si="0"/>
        <v>24746291.986075144</v>
      </c>
      <c r="J40" s="84" t="s">
        <v>131</v>
      </c>
      <c r="K40" s="68"/>
      <c r="L40" s="71"/>
      <c r="M40" s="165"/>
    </row>
    <row r="41" spans="1:13" ht="18.75" thickBot="1">
      <c r="A41" s="167"/>
      <c r="B41" s="131" t="s">
        <v>248</v>
      </c>
      <c r="C41" s="56">
        <f>IF(C40=H38,"","NOT OK")</f>
      </c>
      <c r="D41" s="76"/>
      <c r="E41" s="76"/>
      <c r="F41" s="77"/>
      <c r="G41" s="103" t="s">
        <v>257</v>
      </c>
      <c r="H41" s="132">
        <f>H40*1000</f>
        <v>24746291986.075146</v>
      </c>
      <c r="I41" s="107">
        <f t="shared" si="0"/>
        <v>24746291986.075146</v>
      </c>
      <c r="J41" s="104" t="s">
        <v>129</v>
      </c>
      <c r="K41" s="76"/>
      <c r="L41" s="78"/>
      <c r="M41" s="165"/>
    </row>
    <row r="42" spans="1:13" ht="16.5" thickBot="1">
      <c r="A42" s="164"/>
      <c r="B42" s="117"/>
      <c r="C42" s="118"/>
      <c r="D42" s="68"/>
      <c r="E42" s="68"/>
      <c r="F42" s="69"/>
      <c r="G42" s="85"/>
      <c r="H42" s="119"/>
      <c r="I42" s="120"/>
      <c r="J42" s="84"/>
      <c r="K42" s="68"/>
      <c r="L42" s="68"/>
      <c r="M42" s="165"/>
    </row>
    <row r="43" spans="1:13" ht="21.75" thickBot="1" thickTop="1">
      <c r="A43" s="164"/>
      <c r="B43" s="137" t="s">
        <v>259</v>
      </c>
      <c r="C43" s="124"/>
      <c r="D43" s="125"/>
      <c r="E43" s="126"/>
      <c r="F43" s="126"/>
      <c r="G43" s="126"/>
      <c r="H43" s="127"/>
      <c r="I43" s="128"/>
      <c r="J43" s="130"/>
      <c r="K43" s="68"/>
      <c r="L43" s="68"/>
      <c r="M43" s="165"/>
    </row>
    <row r="44" spans="1:13" ht="13.5" thickTop="1">
      <c r="A44" s="164"/>
      <c r="B44" s="68"/>
      <c r="C44" s="68"/>
      <c r="D44" s="68"/>
      <c r="E44" s="68"/>
      <c r="F44" s="69"/>
      <c r="G44" s="69"/>
      <c r="H44" s="160"/>
      <c r="I44" s="70">
        <f t="shared" si="0"/>
        <v>0</v>
      </c>
      <c r="J44" s="68"/>
      <c r="K44" s="68"/>
      <c r="L44" s="68"/>
      <c r="M44" s="165"/>
    </row>
    <row r="45" spans="1:13" ht="12.75">
      <c r="A45" s="168"/>
      <c r="B45" s="87"/>
      <c r="C45" s="87"/>
      <c r="D45" s="87"/>
      <c r="E45" s="87"/>
      <c r="F45" s="88"/>
      <c r="G45" s="100" t="s">
        <v>250</v>
      </c>
      <c r="H45" s="89"/>
      <c r="I45" s="90">
        <f t="shared" si="0"/>
        <v>0</v>
      </c>
      <c r="J45" s="87"/>
      <c r="K45" s="87"/>
      <c r="L45" s="91"/>
      <c r="M45" s="165"/>
    </row>
    <row r="46" spans="1:13" ht="18">
      <c r="A46" s="168"/>
      <c r="B46" s="92"/>
      <c r="C46" s="92"/>
      <c r="D46" s="92"/>
      <c r="E46" s="92"/>
      <c r="F46" s="92"/>
      <c r="G46" s="101" t="s">
        <v>284</v>
      </c>
      <c r="H46" s="142">
        <f>Data!G258</f>
        <v>100</v>
      </c>
      <c r="I46" s="94">
        <f t="shared" si="0"/>
        <v>100</v>
      </c>
      <c r="J46" s="92" t="s">
        <v>251</v>
      </c>
      <c r="K46" s="92"/>
      <c r="L46" s="95"/>
      <c r="M46" s="165"/>
    </row>
    <row r="47" spans="1:13" ht="12.75">
      <c r="A47" s="168"/>
      <c r="B47" s="92"/>
      <c r="C47" s="92"/>
      <c r="D47" s="92"/>
      <c r="E47" s="92"/>
      <c r="F47" s="92"/>
      <c r="G47" s="101" t="s">
        <v>285</v>
      </c>
      <c r="H47" s="93">
        <f>H11/H46</f>
        <v>793.7866475</v>
      </c>
      <c r="I47" s="94">
        <f t="shared" si="0"/>
        <v>793.7866475</v>
      </c>
      <c r="J47" s="92" t="s">
        <v>252</v>
      </c>
      <c r="K47" s="92"/>
      <c r="L47" s="95"/>
      <c r="M47" s="165"/>
    </row>
    <row r="48" spans="1:13" ht="12.75">
      <c r="A48" s="168"/>
      <c r="B48" s="92"/>
      <c r="C48" s="92"/>
      <c r="D48" s="92"/>
      <c r="E48" s="92"/>
      <c r="F48" s="92"/>
      <c r="G48" s="101" t="s">
        <v>253</v>
      </c>
      <c r="H48" s="93"/>
      <c r="I48" s="94">
        <f t="shared" si="0"/>
        <v>0</v>
      </c>
      <c r="J48" s="92"/>
      <c r="K48" s="92"/>
      <c r="L48" s="95"/>
      <c r="M48" s="165"/>
    </row>
    <row r="49" spans="1:13" ht="12.75">
      <c r="A49" s="168"/>
      <c r="B49" s="92"/>
      <c r="C49" s="92"/>
      <c r="D49" s="92"/>
      <c r="E49" s="92"/>
      <c r="F49" s="92"/>
      <c r="G49" s="101" t="s">
        <v>254</v>
      </c>
      <c r="H49" s="93"/>
      <c r="I49" s="94">
        <f t="shared" si="0"/>
        <v>0</v>
      </c>
      <c r="J49" s="92"/>
      <c r="K49" s="92"/>
      <c r="L49" s="95"/>
      <c r="M49" s="165"/>
    </row>
    <row r="50" spans="1:13" ht="12.75">
      <c r="A50" s="168"/>
      <c r="B50" s="92"/>
      <c r="C50" s="92"/>
      <c r="D50" s="92"/>
      <c r="E50" s="92"/>
      <c r="F50" s="92"/>
      <c r="G50" s="101" t="s">
        <v>255</v>
      </c>
      <c r="H50" s="86">
        <f>(H47/((4/3)*(22/7)))</f>
        <v>189.4263590625</v>
      </c>
      <c r="I50" s="94">
        <f t="shared" si="0"/>
        <v>189.4263590625</v>
      </c>
      <c r="J50" s="92" t="s">
        <v>129</v>
      </c>
      <c r="K50" s="92"/>
      <c r="L50" s="95"/>
      <c r="M50" s="165"/>
    </row>
    <row r="51" spans="1:13" ht="13.5" thickBot="1">
      <c r="A51" s="168"/>
      <c r="B51" s="92"/>
      <c r="C51" s="92"/>
      <c r="D51" s="92"/>
      <c r="E51" s="92"/>
      <c r="F51" s="92"/>
      <c r="G51" s="101" t="s">
        <v>256</v>
      </c>
      <c r="H51" s="86">
        <f>H50^(1/3)</f>
        <v>5.743105627794388</v>
      </c>
      <c r="I51" s="94">
        <f t="shared" si="0"/>
        <v>5.743105627794388</v>
      </c>
      <c r="J51" s="92" t="s">
        <v>129</v>
      </c>
      <c r="K51" s="92"/>
      <c r="L51" s="95"/>
      <c r="M51" s="165"/>
    </row>
    <row r="52" spans="1:13" ht="21" thickBot="1">
      <c r="A52" s="168"/>
      <c r="B52" s="92"/>
      <c r="C52" s="92"/>
      <c r="D52" s="92"/>
      <c r="E52" s="92"/>
      <c r="F52" s="92"/>
      <c r="G52" s="101" t="s">
        <v>291</v>
      </c>
      <c r="H52" s="133">
        <f>H51*2</f>
        <v>11.486211255588776</v>
      </c>
      <c r="I52" s="106">
        <f t="shared" si="0"/>
        <v>11.486211255588776</v>
      </c>
      <c r="J52" s="92" t="s">
        <v>129</v>
      </c>
      <c r="K52" s="135">
        <f>I52*3.2808</f>
        <v>37.683961887335656</v>
      </c>
      <c r="L52" s="134" t="s">
        <v>262</v>
      </c>
      <c r="M52" s="165"/>
    </row>
    <row r="53" spans="1:13" ht="12.75">
      <c r="A53" s="168"/>
      <c r="B53" s="96"/>
      <c r="C53" s="96"/>
      <c r="D53" s="96"/>
      <c r="E53" s="96"/>
      <c r="F53" s="96"/>
      <c r="G53" s="102"/>
      <c r="H53" s="97"/>
      <c r="I53" s="98">
        <f t="shared" si="0"/>
        <v>0</v>
      </c>
      <c r="J53" s="96"/>
      <c r="K53" s="96"/>
      <c r="L53" s="99"/>
      <c r="M53" s="165"/>
    </row>
    <row r="54" spans="1:13" ht="12.75">
      <c r="A54" s="164"/>
      <c r="B54" s="68"/>
      <c r="C54" s="68"/>
      <c r="D54" s="68"/>
      <c r="E54" s="68"/>
      <c r="F54" s="68"/>
      <c r="G54" s="69"/>
      <c r="H54" s="160"/>
      <c r="I54" s="70">
        <f t="shared" si="0"/>
        <v>0</v>
      </c>
      <c r="J54" s="68"/>
      <c r="K54" s="68"/>
      <c r="L54" s="68"/>
      <c r="M54" s="165"/>
    </row>
    <row r="55" spans="1:13" ht="13.5" thickBot="1">
      <c r="A55" s="169"/>
      <c r="B55" s="170"/>
      <c r="C55" s="170"/>
      <c r="D55" s="170"/>
      <c r="E55" s="170"/>
      <c r="F55" s="170"/>
      <c r="G55" s="171"/>
      <c r="H55" s="172"/>
      <c r="I55" s="173">
        <f t="shared" si="0"/>
        <v>0</v>
      </c>
      <c r="J55" s="170"/>
      <c r="K55" s="170"/>
      <c r="L55" s="170"/>
      <c r="M55" s="174"/>
    </row>
    <row r="56" spans="7:9" ht="13.5" thickTop="1">
      <c r="G56" s="21"/>
      <c r="I56" s="5">
        <f t="shared" si="0"/>
        <v>0</v>
      </c>
    </row>
    <row r="57" spans="7:9" ht="12.75">
      <c r="G57" s="21"/>
      <c r="I57" s="5">
        <f t="shared" si="0"/>
        <v>0</v>
      </c>
    </row>
    <row r="58" spans="7:9" ht="12.75">
      <c r="G58" s="21"/>
      <c r="I58" s="5">
        <f t="shared" si="0"/>
        <v>0</v>
      </c>
    </row>
    <row r="59" ht="12.75">
      <c r="G59" s="21"/>
    </row>
    <row r="60" ht="12.75">
      <c r="G60" s="21"/>
    </row>
    <row r="61" ht="12.75">
      <c r="G61" s="21"/>
    </row>
    <row r="62" ht="12.75">
      <c r="G62" s="21"/>
    </row>
    <row r="63" ht="12.75">
      <c r="G63" s="21"/>
    </row>
    <row r="64" ht="12.75">
      <c r="G64" s="21"/>
    </row>
    <row r="65" ht="12.75">
      <c r="G65" s="21"/>
    </row>
    <row r="66" ht="12.75">
      <c r="G66" s="21"/>
    </row>
    <row r="67" ht="12.75">
      <c r="G67" s="21"/>
    </row>
    <row r="68" ht="12.75">
      <c r="G68" s="21"/>
    </row>
    <row r="69" ht="12.75">
      <c r="G69" s="21"/>
    </row>
    <row r="70" ht="12.75">
      <c r="G70" s="21"/>
    </row>
  </sheetData>
  <sheetProtection sheet="1" objects="1" scenarios="1"/>
  <hyperlinks>
    <hyperlink ref="J11" r:id="rId1" display="noel@noelhodson.com"/>
  </hyperlinks>
  <printOptions horizontalCentered="1" verticalCentered="1"/>
  <pageMargins left="0.3937007874015748" right="0.3937007874015748" top="0.3937007874015748" bottom="0.3937007874015748" header="0.3937007874015748" footer="0.3937007874015748"/>
  <pageSetup fitToHeight="1" fitToWidth="1" orientation="landscape" paperSize="9" scale="60" r:id="rId3"/>
  <drawing r:id="rId2"/>
</worksheet>
</file>

<file path=xl/worksheets/sheet2.xml><?xml version="1.0" encoding="utf-8"?>
<worksheet xmlns="http://schemas.openxmlformats.org/spreadsheetml/2006/main" xmlns:r="http://schemas.openxmlformats.org/officeDocument/2006/relationships">
  <dimension ref="B2:P282"/>
  <sheetViews>
    <sheetView workbookViewId="0" topLeftCell="A1">
      <selection activeCell="C6" sqref="C6"/>
    </sheetView>
  </sheetViews>
  <sheetFormatPr defaultColWidth="9.140625" defaultRowHeight="12.75"/>
  <cols>
    <col min="2" max="2" width="9.421875" style="0" bestFit="1" customWidth="1"/>
    <col min="3" max="3" width="15.421875" style="0" bestFit="1" customWidth="1"/>
    <col min="5" max="5" width="13.140625" style="0" bestFit="1" customWidth="1"/>
    <col min="6" max="6" width="17.140625" style="0" bestFit="1" customWidth="1"/>
    <col min="7" max="7" width="67.28125" style="0" bestFit="1" customWidth="1"/>
    <col min="8" max="8" width="70.140625" style="0" bestFit="1" customWidth="1"/>
  </cols>
  <sheetData>
    <row r="2" ht="12.75">
      <c r="C2" s="1">
        <f ca="1">NOW()</f>
        <v>40439.52447488426</v>
      </c>
    </row>
    <row r="4" ht="12.75">
      <c r="C4" s="2">
        <v>40283</v>
      </c>
    </row>
    <row r="5" ht="25.5">
      <c r="C5" s="3" t="s">
        <v>277</v>
      </c>
    </row>
    <row r="6" ht="12.75">
      <c r="C6" s="30"/>
    </row>
    <row r="7" ht="12.75">
      <c r="C7" s="30" t="s">
        <v>138</v>
      </c>
    </row>
    <row r="8" ht="12.75">
      <c r="C8" s="30" t="s">
        <v>139</v>
      </c>
    </row>
    <row r="9" ht="12.75">
      <c r="C9" s="30" t="s">
        <v>140</v>
      </c>
    </row>
    <row r="10" ht="12.75">
      <c r="C10" s="30" t="s">
        <v>141</v>
      </c>
    </row>
    <row r="11" ht="12.75">
      <c r="C11" s="30" t="s">
        <v>142</v>
      </c>
    </row>
    <row r="12" ht="12.75">
      <c r="C12" s="30" t="s">
        <v>143</v>
      </c>
    </row>
    <row r="13" ht="12.75">
      <c r="C13" s="30" t="s">
        <v>152</v>
      </c>
    </row>
    <row r="14" ht="12.75">
      <c r="C14" s="30" t="s">
        <v>144</v>
      </c>
    </row>
    <row r="15" ht="12.75">
      <c r="C15" s="30" t="s">
        <v>145</v>
      </c>
    </row>
    <row r="16" ht="12.75">
      <c r="C16" s="30" t="s">
        <v>146</v>
      </c>
    </row>
    <row r="17" ht="12.75">
      <c r="C17" s="30" t="s">
        <v>147</v>
      </c>
    </row>
    <row r="18" ht="12.75">
      <c r="C18" s="30" t="s">
        <v>148</v>
      </c>
    </row>
    <row r="19" ht="12.75">
      <c r="C19" s="30" t="s">
        <v>149</v>
      </c>
    </row>
    <row r="20" ht="12.75">
      <c r="C20" s="30" t="s">
        <v>153</v>
      </c>
    </row>
    <row r="21" ht="12.75">
      <c r="C21" s="30" t="s">
        <v>150</v>
      </c>
    </row>
    <row r="22" ht="12.75">
      <c r="C22" s="30" t="s">
        <v>151</v>
      </c>
    </row>
    <row r="23" ht="12.75">
      <c r="C23" s="30" t="s">
        <v>154</v>
      </c>
    </row>
    <row r="24" ht="12.75">
      <c r="C24" s="30" t="s">
        <v>155</v>
      </c>
    </row>
    <row r="25" ht="12.75">
      <c r="C25" s="30" t="s">
        <v>156</v>
      </c>
    </row>
    <row r="26" ht="12.75">
      <c r="C26" s="30" t="s">
        <v>157</v>
      </c>
    </row>
    <row r="27" ht="12.75">
      <c r="C27" s="30" t="s">
        <v>158</v>
      </c>
    </row>
    <row r="28" ht="12.75">
      <c r="C28" s="30" t="s">
        <v>159</v>
      </c>
    </row>
    <row r="29" ht="12.75">
      <c r="C29" s="30" t="s">
        <v>160</v>
      </c>
    </row>
    <row r="30" ht="12.75">
      <c r="C30" s="30"/>
    </row>
    <row r="31" ht="12.75">
      <c r="C31" s="30"/>
    </row>
    <row r="32" ht="12.75">
      <c r="C32" t="s">
        <v>0</v>
      </c>
    </row>
    <row r="33" ht="12.75">
      <c r="C33" t="s">
        <v>1</v>
      </c>
    </row>
    <row r="34" ht="12.75">
      <c r="C34" t="s">
        <v>2</v>
      </c>
    </row>
    <row r="35" ht="12.75">
      <c r="C35" t="s">
        <v>3</v>
      </c>
    </row>
    <row r="36" ht="12.75">
      <c r="C36" t="s">
        <v>6</v>
      </c>
    </row>
    <row r="37" ht="12.75">
      <c r="C37" t="s">
        <v>4</v>
      </c>
    </row>
    <row r="38" ht="12.75">
      <c r="C38" t="s">
        <v>60</v>
      </c>
    </row>
    <row r="39" ht="12.75">
      <c r="C39" t="s">
        <v>5</v>
      </c>
    </row>
    <row r="40" ht="12.75">
      <c r="C40" t="s">
        <v>7</v>
      </c>
    </row>
    <row r="41" spans="2:3" ht="12.75">
      <c r="B41" t="s">
        <v>8</v>
      </c>
      <c r="C41" t="s">
        <v>9</v>
      </c>
    </row>
    <row r="42" ht="12.75">
      <c r="C42" t="s">
        <v>10</v>
      </c>
    </row>
    <row r="43" ht="12.75">
      <c r="C43" t="s">
        <v>11</v>
      </c>
    </row>
    <row r="44" ht="12.75">
      <c r="C44" t="s">
        <v>12</v>
      </c>
    </row>
    <row r="45" ht="12.75">
      <c r="C45" t="s">
        <v>13</v>
      </c>
    </row>
    <row r="46" ht="12.75">
      <c r="C46" t="s">
        <v>14</v>
      </c>
    </row>
    <row r="48" ht="12.75">
      <c r="C48" s="31" t="s">
        <v>61</v>
      </c>
    </row>
    <row r="49" ht="12.75">
      <c r="C49" t="s">
        <v>15</v>
      </c>
    </row>
    <row r="50" ht="12.75">
      <c r="C50" t="s">
        <v>16</v>
      </c>
    </row>
    <row r="51" ht="12.75">
      <c r="C51" t="s">
        <v>17</v>
      </c>
    </row>
    <row r="52" ht="12.75">
      <c r="C52" t="s">
        <v>18</v>
      </c>
    </row>
    <row r="53" ht="12.75">
      <c r="C53" t="s">
        <v>19</v>
      </c>
    </row>
    <row r="54" ht="12.75">
      <c r="C54" t="s">
        <v>20</v>
      </c>
    </row>
    <row r="55" ht="12.75">
      <c r="C55" t="s">
        <v>21</v>
      </c>
    </row>
    <row r="56" ht="12.75">
      <c r="C56" t="s">
        <v>22</v>
      </c>
    </row>
    <row r="57" ht="12.75">
      <c r="C57" t="s">
        <v>23</v>
      </c>
    </row>
    <row r="58" ht="12.75">
      <c r="C58" t="s">
        <v>62</v>
      </c>
    </row>
    <row r="60" ht="12.75">
      <c r="C60" t="s">
        <v>24</v>
      </c>
    </row>
    <row r="61" ht="12.75">
      <c r="C61" t="s">
        <v>25</v>
      </c>
    </row>
    <row r="62" ht="12.75">
      <c r="C62" t="s">
        <v>26</v>
      </c>
    </row>
    <row r="63" ht="12.75">
      <c r="C63" t="s">
        <v>161</v>
      </c>
    </row>
    <row r="64" ht="12.75">
      <c r="C64" t="s">
        <v>27</v>
      </c>
    </row>
    <row r="65" ht="12.75">
      <c r="C65" t="s">
        <v>28</v>
      </c>
    </row>
    <row r="66" ht="12.75">
      <c r="C66" t="s">
        <v>29</v>
      </c>
    </row>
    <row r="68" ht="12.75">
      <c r="C68" t="s">
        <v>162</v>
      </c>
    </row>
    <row r="69" spans="3:7" ht="27.75">
      <c r="C69" t="s">
        <v>30</v>
      </c>
      <c r="E69" s="45" t="s">
        <v>204</v>
      </c>
      <c r="F69" t="s">
        <v>31</v>
      </c>
      <c r="G69" t="s">
        <v>41</v>
      </c>
    </row>
    <row r="71" spans="5:6" ht="12.75">
      <c r="E71">
        <v>1E-49</v>
      </c>
      <c r="F71" t="s">
        <v>31</v>
      </c>
    </row>
    <row r="72" ht="12.75">
      <c r="E72" s="4" t="s">
        <v>32</v>
      </c>
    </row>
    <row r="73" ht="12.75">
      <c r="E73" s="4"/>
    </row>
    <row r="74" spans="4:9" ht="12.75">
      <c r="D74" t="s">
        <v>33</v>
      </c>
      <c r="E74">
        <v>1</v>
      </c>
      <c r="F74" t="s">
        <v>34</v>
      </c>
      <c r="G74" s="32">
        <f>H74</f>
        <v>1E+49</v>
      </c>
      <c r="H74" s="5">
        <f>H75</f>
        <v>1E+49</v>
      </c>
      <c r="I74" t="s">
        <v>35</v>
      </c>
    </row>
    <row r="75" spans="8:16" ht="12.75">
      <c r="H75" s="110">
        <v>1E+49</v>
      </c>
      <c r="I75" s="110"/>
      <c r="J75" s="110"/>
      <c r="K75" s="110"/>
      <c r="L75" s="110"/>
      <c r="M75" s="110"/>
      <c r="N75" s="110"/>
      <c r="O75" s="110"/>
      <c r="P75" t="s">
        <v>35</v>
      </c>
    </row>
    <row r="76" spans="8:15" ht="12.75">
      <c r="H76" s="5" t="s">
        <v>165</v>
      </c>
      <c r="I76" s="5" t="s">
        <v>35</v>
      </c>
      <c r="J76" s="5"/>
      <c r="K76" s="5"/>
      <c r="L76" s="5"/>
      <c r="M76" s="5"/>
      <c r="N76" s="5"/>
      <c r="O76" s="5"/>
    </row>
    <row r="78" spans="4:15" ht="12.75">
      <c r="D78" t="s">
        <v>36</v>
      </c>
      <c r="E78">
        <v>1</v>
      </c>
      <c r="F78" t="s">
        <v>37</v>
      </c>
      <c r="G78" s="32">
        <f>H78</f>
        <v>1E+52</v>
      </c>
      <c r="H78" s="5">
        <f>H75*1000</f>
        <v>1E+52</v>
      </c>
      <c r="I78" s="6" t="s">
        <v>35</v>
      </c>
      <c r="J78" s="6"/>
      <c r="K78" s="6"/>
      <c r="L78" s="6"/>
      <c r="M78" s="6"/>
      <c r="N78" s="6"/>
      <c r="O78" s="6"/>
    </row>
    <row r="79" spans="8:15" ht="12.75">
      <c r="H79" s="5" t="s">
        <v>166</v>
      </c>
      <c r="I79" s="6" t="s">
        <v>35</v>
      </c>
      <c r="J79" s="6"/>
      <c r="K79" s="6"/>
      <c r="L79" s="6"/>
      <c r="M79" s="6"/>
      <c r="N79" s="6"/>
      <c r="O79" s="6"/>
    </row>
    <row r="81" spans="4:9" ht="20.25">
      <c r="D81" t="s">
        <v>36</v>
      </c>
      <c r="E81" s="44">
        <v>84</v>
      </c>
      <c r="F81" t="s">
        <v>200</v>
      </c>
      <c r="G81" s="32">
        <f>H81</f>
        <v>8.4E+53</v>
      </c>
      <c r="H81" s="7">
        <f>H78*E81</f>
        <v>8.4E+53</v>
      </c>
      <c r="I81" t="s">
        <v>35</v>
      </c>
    </row>
    <row r="82" spans="5:9" ht="12.75">
      <c r="E82" t="s">
        <v>163</v>
      </c>
      <c r="H82" t="s">
        <v>38</v>
      </c>
      <c r="I82" t="s">
        <v>35</v>
      </c>
    </row>
    <row r="85" spans="3:11" ht="12.75">
      <c r="C85" s="8"/>
      <c r="D85" s="8"/>
      <c r="E85" s="8"/>
      <c r="F85" s="8"/>
      <c r="G85" s="8"/>
      <c r="H85" s="8"/>
      <c r="I85" s="8"/>
      <c r="J85" s="8"/>
      <c r="K85" s="8"/>
    </row>
    <row r="87" ht="12.75">
      <c r="C87" t="s">
        <v>40</v>
      </c>
    </row>
    <row r="88" ht="12.75">
      <c r="C88" t="s">
        <v>39</v>
      </c>
    </row>
    <row r="89" ht="12.75">
      <c r="C89" t="s">
        <v>55</v>
      </c>
    </row>
    <row r="90" ht="12.75">
      <c r="C90" s="15" t="s">
        <v>164</v>
      </c>
    </row>
    <row r="91" spans="3:7" ht="12.75">
      <c r="C91" s="12"/>
      <c r="D91" s="12"/>
      <c r="E91" s="12"/>
      <c r="F91" s="12"/>
      <c r="G91" s="12"/>
    </row>
    <row r="92" ht="23.25">
      <c r="C92" s="9" t="s">
        <v>42</v>
      </c>
    </row>
    <row r="93" ht="18">
      <c r="C93" s="13" t="s">
        <v>54</v>
      </c>
    </row>
    <row r="94" ht="12.75">
      <c r="C94" t="s">
        <v>43</v>
      </c>
    </row>
    <row r="95" ht="12.75">
      <c r="C95" t="s">
        <v>44</v>
      </c>
    </row>
    <row r="96" ht="12.75">
      <c r="C96" t="s">
        <v>45</v>
      </c>
    </row>
    <row r="98" ht="12.75">
      <c r="C98" t="s">
        <v>46</v>
      </c>
    </row>
    <row r="100" ht="12.75">
      <c r="C100" t="s">
        <v>47</v>
      </c>
    </row>
    <row r="102" ht="12.75">
      <c r="C102" t="s">
        <v>48</v>
      </c>
    </row>
    <row r="104" spans="3:4" ht="17.25">
      <c r="C104" s="10" t="s">
        <v>49</v>
      </c>
      <c r="D104" s="11" t="s">
        <v>50</v>
      </c>
    </row>
    <row r="105" ht="12.75">
      <c r="D105" t="s">
        <v>51</v>
      </c>
    </row>
    <row r="108" spans="3:7" ht="12.75">
      <c r="C108" s="12"/>
      <c r="D108" s="12"/>
      <c r="E108" s="12"/>
      <c r="F108" s="12"/>
      <c r="G108" s="12"/>
    </row>
    <row r="109" spans="3:5" ht="18">
      <c r="C109" s="14" t="s">
        <v>53</v>
      </c>
      <c r="E109" s="16" t="s">
        <v>56</v>
      </c>
    </row>
    <row r="110" ht="12.75">
      <c r="C110" t="s">
        <v>52</v>
      </c>
    </row>
    <row r="111" ht="12.75">
      <c r="C111" t="s">
        <v>59</v>
      </c>
    </row>
    <row r="112" spans="3:8" ht="12.75">
      <c r="C112" s="111" t="s">
        <v>57</v>
      </c>
      <c r="D112" s="112"/>
      <c r="E112" s="112"/>
      <c r="F112" s="112"/>
      <c r="G112" s="112"/>
      <c r="H112" s="112"/>
    </row>
    <row r="113" spans="3:8" ht="12.75">
      <c r="C113" s="112"/>
      <c r="D113" s="112"/>
      <c r="E113" s="112"/>
      <c r="F113" s="112"/>
      <c r="G113" s="112"/>
      <c r="H113" s="112"/>
    </row>
    <row r="114" spans="3:8" ht="12.75">
      <c r="C114" s="112"/>
      <c r="D114" s="112"/>
      <c r="E114" s="112"/>
      <c r="F114" s="112"/>
      <c r="G114" s="112"/>
      <c r="H114" s="112"/>
    </row>
    <row r="115" spans="3:8" ht="12.75">
      <c r="C115" s="112"/>
      <c r="D115" s="112"/>
      <c r="E115" s="112"/>
      <c r="F115" s="112"/>
      <c r="G115" s="112"/>
      <c r="H115" s="112"/>
    </row>
    <row r="116" spans="3:8" ht="12.75">
      <c r="C116" s="113"/>
      <c r="D116" s="113"/>
      <c r="E116" s="113"/>
      <c r="F116" s="113"/>
      <c r="G116" s="113"/>
      <c r="H116" s="113"/>
    </row>
    <row r="118" ht="14.25">
      <c r="C118" t="s">
        <v>58</v>
      </c>
    </row>
    <row r="119" spans="3:7" ht="12.75">
      <c r="C119" s="12"/>
      <c r="D119" s="12"/>
      <c r="E119" s="12"/>
      <c r="F119" s="12"/>
      <c r="G119" s="12"/>
    </row>
    <row r="120" spans="3:7" ht="12.75">
      <c r="C120" s="17"/>
      <c r="D120" s="17"/>
      <c r="E120" s="17"/>
      <c r="F120" s="17"/>
      <c r="G120" s="17"/>
    </row>
    <row r="121" spans="3:7" ht="12.75">
      <c r="C121" s="18" t="s">
        <v>65</v>
      </c>
      <c r="D121" s="17"/>
      <c r="E121" s="17"/>
      <c r="F121" s="17"/>
      <c r="G121" s="17"/>
    </row>
    <row r="122" ht="12.75">
      <c r="C122" t="s">
        <v>64</v>
      </c>
    </row>
    <row r="123" spans="3:8" ht="12.75">
      <c r="C123" s="114" t="s">
        <v>63</v>
      </c>
      <c r="D123" s="114"/>
      <c r="E123" s="114"/>
      <c r="F123" s="114"/>
      <c r="G123" s="114"/>
      <c r="H123" s="114"/>
    </row>
    <row r="124" spans="3:8" ht="12.75">
      <c r="C124" s="114"/>
      <c r="D124" s="114"/>
      <c r="E124" s="114"/>
      <c r="F124" s="114"/>
      <c r="G124" s="114"/>
      <c r="H124" s="114"/>
    </row>
    <row r="125" spans="3:8" ht="12.75">
      <c r="C125" s="114"/>
      <c r="D125" s="114"/>
      <c r="E125" s="114"/>
      <c r="F125" s="114"/>
      <c r="G125" s="114"/>
      <c r="H125" s="114"/>
    </row>
    <row r="126" spans="3:8" ht="12.75">
      <c r="C126" s="114"/>
      <c r="D126" s="114"/>
      <c r="E126" s="114"/>
      <c r="F126" s="114"/>
      <c r="G126" s="114"/>
      <c r="H126" s="114"/>
    </row>
    <row r="128" ht="12.75">
      <c r="C128" s="115"/>
    </row>
    <row r="129" ht="12.75">
      <c r="C129" s="115"/>
    </row>
    <row r="130" ht="12.75">
      <c r="C130" s="115"/>
    </row>
    <row r="131" ht="12.75">
      <c r="C131" s="115"/>
    </row>
    <row r="132" ht="12.75">
      <c r="C132" s="115"/>
    </row>
    <row r="133" ht="12.75">
      <c r="C133" s="115"/>
    </row>
    <row r="134" ht="12.75">
      <c r="C134" s="115"/>
    </row>
    <row r="135" ht="12.75">
      <c r="C135" s="115"/>
    </row>
    <row r="136" ht="12.75">
      <c r="C136" s="115"/>
    </row>
    <row r="137" ht="12.75">
      <c r="C137" s="115"/>
    </row>
    <row r="138" ht="12.75">
      <c r="C138" s="115"/>
    </row>
    <row r="139" ht="12.75">
      <c r="C139" s="115"/>
    </row>
    <row r="140" ht="12.75">
      <c r="C140" s="115"/>
    </row>
    <row r="141" ht="12.75">
      <c r="C141" s="115"/>
    </row>
    <row r="142" ht="12.75">
      <c r="C142" s="115"/>
    </row>
    <row r="143" ht="12.75">
      <c r="C143" s="115"/>
    </row>
    <row r="144" ht="12.75">
      <c r="C144" s="115"/>
    </row>
    <row r="146" spans="3:7" ht="12.75">
      <c r="C146" s="12"/>
      <c r="D146" s="12"/>
      <c r="E146" s="12"/>
      <c r="F146" s="12"/>
      <c r="G146" s="12"/>
    </row>
    <row r="149" ht="12.75">
      <c r="C149" t="s">
        <v>66</v>
      </c>
    </row>
    <row r="151" ht="12.75">
      <c r="C151" t="s">
        <v>67</v>
      </c>
    </row>
    <row r="152" spans="3:6" ht="12.75">
      <c r="C152" t="s">
        <v>68</v>
      </c>
      <c r="E152">
        <f>1360</f>
        <v>1360</v>
      </c>
      <c r="F152" t="s">
        <v>69</v>
      </c>
    </row>
    <row r="153" ht="12.75">
      <c r="C153" t="s">
        <v>70</v>
      </c>
    </row>
    <row r="154" ht="12.75">
      <c r="C154" t="s">
        <v>71</v>
      </c>
    </row>
    <row r="155" ht="12.75">
      <c r="C155" t="s">
        <v>72</v>
      </c>
    </row>
    <row r="156" ht="12.75">
      <c r="C156" t="s">
        <v>73</v>
      </c>
    </row>
    <row r="157" ht="12.75">
      <c r="D157" t="s">
        <v>74</v>
      </c>
    </row>
    <row r="158" spans="4:7" ht="12.75">
      <c r="D158" t="s">
        <v>75</v>
      </c>
      <c r="F158">
        <f>E152</f>
        <v>1360</v>
      </c>
      <c r="G158" t="s">
        <v>76</v>
      </c>
    </row>
    <row r="160" ht="12.75">
      <c r="C160" t="s">
        <v>77</v>
      </c>
    </row>
    <row r="161" ht="12.75">
      <c r="C161" t="s">
        <v>78</v>
      </c>
    </row>
    <row r="162" spans="3:5" ht="12.75">
      <c r="C162" t="s">
        <v>79</v>
      </c>
      <c r="D162">
        <f>600/8/60/60</f>
        <v>0.020833333333333332</v>
      </c>
      <c r="E162" t="s">
        <v>80</v>
      </c>
    </row>
    <row r="163" ht="12.75">
      <c r="C163" t="s">
        <v>81</v>
      </c>
    </row>
    <row r="164" spans="3:5" ht="12.75">
      <c r="C164" t="s">
        <v>82</v>
      </c>
      <c r="D164">
        <v>1</v>
      </c>
      <c r="E164" t="s">
        <v>83</v>
      </c>
    </row>
    <row r="165" spans="3:7" ht="12.75">
      <c r="C165" t="s">
        <v>84</v>
      </c>
      <c r="E165" s="19">
        <f>D162*1000*7000</f>
        <v>145833.3333333333</v>
      </c>
      <c r="F165" t="s">
        <v>76</v>
      </c>
      <c r="G165" t="s">
        <v>85</v>
      </c>
    </row>
    <row r="166" spans="3:6" ht="12.75">
      <c r="C166" t="s">
        <v>86</v>
      </c>
      <c r="E166" s="6">
        <f>E165/E152</f>
        <v>107.23039215686273</v>
      </c>
      <c r="F166" t="s">
        <v>87</v>
      </c>
    </row>
    <row r="168" ht="12.75">
      <c r="C168" t="s">
        <v>88</v>
      </c>
    </row>
    <row r="169" spans="3:8" ht="12.75">
      <c r="C169" t="s">
        <v>89</v>
      </c>
      <c r="D169" s="6">
        <f>E166</f>
        <v>107.23039215686273</v>
      </c>
      <c r="E169" t="s">
        <v>90</v>
      </c>
      <c r="G169" s="6">
        <f>D169</f>
        <v>107.23039215686273</v>
      </c>
      <c r="H169" t="s">
        <v>83</v>
      </c>
    </row>
    <row r="170" spans="3:5" ht="12.75">
      <c r="C170" t="s">
        <v>91</v>
      </c>
      <c r="D170">
        <f>G169/100</f>
        <v>1.0723039215686274</v>
      </c>
      <c r="E170" t="s">
        <v>92</v>
      </c>
    </row>
    <row r="172" spans="3:6" ht="12.75">
      <c r="C172" t="s">
        <v>93</v>
      </c>
      <c r="E172">
        <f>D170</f>
        <v>1.0723039215686274</v>
      </c>
      <c r="F172" t="s">
        <v>94</v>
      </c>
    </row>
    <row r="173" spans="4:6" ht="12.75">
      <c r="D173" t="s">
        <v>95</v>
      </c>
      <c r="E173">
        <f>D162</f>
        <v>0.020833333333333332</v>
      </c>
      <c r="F173" t="s">
        <v>96</v>
      </c>
    </row>
    <row r="174" spans="3:6" ht="12.75">
      <c r="C174" t="s">
        <v>98</v>
      </c>
      <c r="E174">
        <f>E172/100*1</f>
        <v>0.010723039215686275</v>
      </c>
      <c r="F174" t="s">
        <v>97</v>
      </c>
    </row>
    <row r="176" spans="3:6" ht="12.75">
      <c r="C176" t="s">
        <v>99</v>
      </c>
      <c r="E176">
        <f>E174</f>
        <v>0.010723039215686275</v>
      </c>
      <c r="F176" t="s">
        <v>100</v>
      </c>
    </row>
    <row r="177" spans="3:6" ht="12.75">
      <c r="C177" t="s">
        <v>101</v>
      </c>
      <c r="E177">
        <f>E173</f>
        <v>0.020833333333333332</v>
      </c>
      <c r="F177" t="s">
        <v>96</v>
      </c>
    </row>
    <row r="178" spans="3:6" ht="12.75">
      <c r="C178" t="s">
        <v>105</v>
      </c>
      <c r="E178">
        <f>1/E176</f>
        <v>93.25714285714285</v>
      </c>
      <c r="F178" t="s">
        <v>104</v>
      </c>
    </row>
    <row r="179" spans="3:6" ht="12.75">
      <c r="C179" t="s">
        <v>106</v>
      </c>
      <c r="E179">
        <f>E177*E178</f>
        <v>1.9428571428571426</v>
      </c>
      <c r="F179" t="s">
        <v>96</v>
      </c>
    </row>
    <row r="180" spans="4:6" ht="12.75">
      <c r="D180" t="s">
        <v>107</v>
      </c>
      <c r="E180">
        <f>E176*E178</f>
        <v>1</v>
      </c>
      <c r="F180" t="s">
        <v>108</v>
      </c>
    </row>
    <row r="183" ht="12.75">
      <c r="C183" t="s">
        <v>102</v>
      </c>
    </row>
    <row r="184" spans="3:4" ht="12.75">
      <c r="C184">
        <f>6.022*100000000000000000</f>
        <v>6.022E+17</v>
      </c>
      <c r="D184" t="s">
        <v>103</v>
      </c>
    </row>
    <row r="185" spans="3:8" ht="12.75">
      <c r="C185" t="s">
        <v>109</v>
      </c>
      <c r="F185">
        <f>E179*C184</f>
        <v>1.1699885714285714E+18</v>
      </c>
      <c r="G185" t="s">
        <v>35</v>
      </c>
      <c r="H185" s="5">
        <f>F185</f>
        <v>1.1699885714285714E+18</v>
      </c>
    </row>
    <row r="187" spans="3:6" ht="12.75">
      <c r="C187" s="20" t="s">
        <v>110</v>
      </c>
      <c r="F187" s="32">
        <f>G78</f>
        <v>1E+52</v>
      </c>
    </row>
    <row r="189" spans="3:7" ht="12.75">
      <c r="C189" s="20" t="s">
        <v>113</v>
      </c>
      <c r="F189" s="32">
        <f>F187/F185</f>
        <v>8.547092035087034E+33</v>
      </c>
      <c r="G189" t="s">
        <v>112</v>
      </c>
    </row>
    <row r="190" spans="7:9" ht="12.75">
      <c r="G190" s="21" t="s">
        <v>111</v>
      </c>
      <c r="H190" s="5">
        <f>F189</f>
        <v>8.547092035087034E+33</v>
      </c>
      <c r="I190" t="s">
        <v>111</v>
      </c>
    </row>
    <row r="192" spans="3:7" ht="12.75">
      <c r="C192" s="12"/>
      <c r="D192" s="12"/>
      <c r="E192" s="12"/>
      <c r="F192" s="12"/>
      <c r="G192" s="12"/>
    </row>
    <row r="194" ht="12.75">
      <c r="C194" t="s">
        <v>114</v>
      </c>
    </row>
    <row r="196" spans="3:5" ht="12.75">
      <c r="C196" t="s">
        <v>115</v>
      </c>
      <c r="E196" s="22" t="s">
        <v>116</v>
      </c>
    </row>
    <row r="198" ht="23.25">
      <c r="C198" s="9" t="s">
        <v>42</v>
      </c>
    </row>
    <row r="199" ht="12.75">
      <c r="C199" s="15" t="s">
        <v>126</v>
      </c>
    </row>
    <row r="200" spans="3:8" ht="12.75">
      <c r="C200" s="116" t="s">
        <v>117</v>
      </c>
      <c r="D200" s="116"/>
      <c r="E200" s="116"/>
      <c r="F200" s="116"/>
      <c r="G200" s="116"/>
      <c r="H200" s="116"/>
    </row>
    <row r="201" spans="3:8" ht="12.75">
      <c r="C201" s="116"/>
      <c r="D201" s="116"/>
      <c r="E201" s="116"/>
      <c r="F201" s="116"/>
      <c r="G201" s="116"/>
      <c r="H201" s="116"/>
    </row>
    <row r="202" spans="3:8" ht="12.75">
      <c r="C202" s="116"/>
      <c r="D202" s="116"/>
      <c r="E202" s="116"/>
      <c r="F202" s="116"/>
      <c r="G202" s="116"/>
      <c r="H202" s="116"/>
    </row>
    <row r="204" ht="12.75">
      <c r="C204" t="s">
        <v>118</v>
      </c>
    </row>
    <row r="205" ht="13.5" thickBot="1"/>
    <row r="206" spans="3:7" ht="13.5" thickBot="1">
      <c r="C206" t="s">
        <v>119</v>
      </c>
      <c r="F206" s="51">
        <f>27^(1/3)</f>
        <v>2.9999999999999996</v>
      </c>
      <c r="G206" s="52" t="s">
        <v>247</v>
      </c>
    </row>
    <row r="208" spans="3:9" ht="15">
      <c r="C208" t="s">
        <v>120</v>
      </c>
      <c r="F208" s="24" t="s">
        <v>127</v>
      </c>
      <c r="G208" s="24"/>
      <c r="H208" s="24"/>
      <c r="I208" s="24"/>
    </row>
    <row r="209" spans="6:9" ht="15">
      <c r="F209" s="24"/>
      <c r="G209" s="24"/>
      <c r="H209" s="24"/>
      <c r="I209" s="24"/>
    </row>
    <row r="210" spans="3:9" ht="15">
      <c r="C210" t="s">
        <v>121</v>
      </c>
      <c r="E210" t="s">
        <v>97</v>
      </c>
      <c r="F210" s="25">
        <f>F189</f>
        <v>8.547092035087034E+33</v>
      </c>
      <c r="G210" s="24"/>
      <c r="H210" s="24"/>
      <c r="I210" s="24"/>
    </row>
    <row r="211" spans="3:9" ht="15">
      <c r="C211" t="s">
        <v>122</v>
      </c>
      <c r="D211">
        <f>5076/4*3</f>
        <v>3807</v>
      </c>
      <c r="F211" s="25">
        <f>F210/4*3</f>
        <v>6.410319026315275E+33</v>
      </c>
      <c r="G211" s="24"/>
      <c r="H211" s="24"/>
      <c r="I211" s="24"/>
    </row>
    <row r="212" spans="3:9" ht="15">
      <c r="C212" t="s">
        <v>123</v>
      </c>
      <c r="F212" s="24">
        <f>F211/(22/7)</f>
        <v>2.0396469629184968E+33</v>
      </c>
      <c r="G212" s="24"/>
      <c r="H212" s="24"/>
      <c r="I212" s="24"/>
    </row>
    <row r="213" spans="3:9" ht="15">
      <c r="C213" t="s">
        <v>124</v>
      </c>
      <c r="E213" s="29" t="s">
        <v>135</v>
      </c>
      <c r="F213" s="50">
        <f>F212^(1/3)</f>
        <v>126819197596.99757</v>
      </c>
      <c r="G213" s="50" t="s">
        <v>128</v>
      </c>
      <c r="H213" s="26">
        <f>F213</f>
        <v>126819197596.99757</v>
      </c>
      <c r="I213" s="24" t="s">
        <v>129</v>
      </c>
    </row>
    <row r="214" spans="6:9" ht="15">
      <c r="F214" s="50"/>
      <c r="G214" s="27" t="s">
        <v>130</v>
      </c>
      <c r="H214" s="26">
        <f>H213/1000</f>
        <v>126819197.59699757</v>
      </c>
      <c r="I214" s="24" t="s">
        <v>167</v>
      </c>
    </row>
    <row r="215" ht="12.75">
      <c r="C215" s="20" t="s">
        <v>125</v>
      </c>
    </row>
    <row r="216" ht="12.75">
      <c r="C216" s="23"/>
    </row>
    <row r="217" ht="12.75">
      <c r="C217" s="23"/>
    </row>
    <row r="219" spans="3:9" ht="12.75">
      <c r="C219" s="12"/>
      <c r="D219" s="12"/>
      <c r="E219" s="12"/>
      <c r="F219" s="12"/>
      <c r="G219" s="12"/>
      <c r="H219" s="12"/>
      <c r="I219" s="12"/>
    </row>
    <row r="221" spans="3:8" ht="12.75">
      <c r="C221" t="s">
        <v>132</v>
      </c>
      <c r="E221" s="108">
        <f>H214</f>
        <v>126819197.59699757</v>
      </c>
      <c r="F221" s="109"/>
      <c r="G221" t="s">
        <v>131</v>
      </c>
      <c r="H221" t="s">
        <v>137</v>
      </c>
    </row>
    <row r="222" spans="5:7" ht="12.75">
      <c r="E222" t="s">
        <v>218</v>
      </c>
      <c r="F222" s="47">
        <f>E221*2</f>
        <v>253638395.19399515</v>
      </c>
      <c r="G222" t="s">
        <v>219</v>
      </c>
    </row>
    <row r="223" spans="3:8" ht="12.75">
      <c r="C223" t="s">
        <v>134</v>
      </c>
      <c r="H223" t="s">
        <v>136</v>
      </c>
    </row>
    <row r="224" spans="6:8" ht="15">
      <c r="F224" s="28" t="s">
        <v>133</v>
      </c>
      <c r="H224" t="s">
        <v>168</v>
      </c>
    </row>
    <row r="225" spans="3:9" ht="15">
      <c r="C225" s="12"/>
      <c r="D225" s="12"/>
      <c r="E225" s="12"/>
      <c r="F225" s="28"/>
      <c r="G225" s="12"/>
      <c r="H225" s="12"/>
      <c r="I225" s="12"/>
    </row>
    <row r="226" spans="2:3" ht="23.25">
      <c r="B226" s="41">
        <v>40423</v>
      </c>
      <c r="C226" s="33" t="s">
        <v>176</v>
      </c>
    </row>
    <row r="227" ht="12.75">
      <c r="C227" t="s">
        <v>169</v>
      </c>
    </row>
    <row r="228" ht="12.75">
      <c r="C228" t="s">
        <v>170</v>
      </c>
    </row>
    <row r="229" ht="12.75">
      <c r="C229" s="34" t="s">
        <v>171</v>
      </c>
    </row>
    <row r="230" ht="13.5" thickBot="1">
      <c r="C230" t="s">
        <v>172</v>
      </c>
    </row>
    <row r="231" spans="3:8" ht="13.5" thickBot="1">
      <c r="C231" s="43">
        <f>1E+25</f>
        <v>1E+25</v>
      </c>
      <c r="D231" s="39" t="s">
        <v>196</v>
      </c>
      <c r="E231" s="34"/>
      <c r="F231" s="34"/>
      <c r="G231" s="34"/>
      <c r="H231" s="36">
        <f>C231/1000000</f>
        <v>1E+19</v>
      </c>
    </row>
    <row r="232" spans="3:8" ht="12.75">
      <c r="C232" s="35"/>
      <c r="D232" s="34"/>
      <c r="E232" s="34"/>
      <c r="F232" s="34"/>
      <c r="G232" s="38" t="s">
        <v>192</v>
      </c>
      <c r="H232" s="37">
        <f>H231</f>
        <v>1E+19</v>
      </c>
    </row>
    <row r="233" ht="12.75">
      <c r="C233" t="s">
        <v>194</v>
      </c>
    </row>
    <row r="234" ht="12.75">
      <c r="C234" t="s">
        <v>173</v>
      </c>
    </row>
    <row r="235" ht="12.75">
      <c r="C235" t="s">
        <v>174</v>
      </c>
    </row>
    <row r="236" ht="12.75">
      <c r="C236" t="s">
        <v>175</v>
      </c>
    </row>
    <row r="238" ht="23.25">
      <c r="C238" s="33" t="s">
        <v>177</v>
      </c>
    </row>
    <row r="239" ht="12.75">
      <c r="C239" s="30" t="s">
        <v>190</v>
      </c>
    </row>
    <row r="240" ht="12.75">
      <c r="C240" t="s">
        <v>178</v>
      </c>
    </row>
    <row r="241" ht="12.75">
      <c r="C241" t="s">
        <v>179</v>
      </c>
    </row>
    <row r="242" ht="12.75">
      <c r="C242" t="s">
        <v>180</v>
      </c>
    </row>
    <row r="243" ht="12.75">
      <c r="C243" t="s">
        <v>181</v>
      </c>
    </row>
    <row r="244" ht="12.75">
      <c r="C244" t="s">
        <v>182</v>
      </c>
    </row>
    <row r="245" ht="14.25">
      <c r="C245" s="34" t="s">
        <v>184</v>
      </c>
    </row>
    <row r="246" ht="12.75">
      <c r="C246" t="s">
        <v>183</v>
      </c>
    </row>
    <row r="248" spans="4:8" ht="12.75">
      <c r="D248" s="34"/>
      <c r="E248" s="34"/>
      <c r="F248" s="38" t="s">
        <v>191</v>
      </c>
      <c r="G248" s="35">
        <f>1E-29*1000000</f>
        <v>1E-23</v>
      </c>
      <c r="H248" s="34" t="s">
        <v>185</v>
      </c>
    </row>
    <row r="249" spans="3:8" ht="12.75">
      <c r="C249" s="34"/>
      <c r="D249" s="34"/>
      <c r="E249" s="34"/>
      <c r="F249" s="34"/>
      <c r="G249" s="40">
        <f>G248</f>
        <v>1E-23</v>
      </c>
      <c r="H249" s="34" t="s">
        <v>185</v>
      </c>
    </row>
    <row r="251" ht="15.75">
      <c r="C251" s="42" t="s">
        <v>186</v>
      </c>
    </row>
    <row r="253" ht="23.25">
      <c r="C253" s="9" t="s">
        <v>42</v>
      </c>
    </row>
    <row r="255" ht="12.75">
      <c r="C255" t="s">
        <v>187</v>
      </c>
    </row>
    <row r="256" ht="12.75">
      <c r="C256" t="s">
        <v>188</v>
      </c>
    </row>
    <row r="257" spans="3:8" ht="12.75">
      <c r="C257" t="s">
        <v>189</v>
      </c>
      <c r="G257" s="35">
        <f>1E-23</f>
        <v>1E-23</v>
      </c>
      <c r="H257" s="34" t="s">
        <v>195</v>
      </c>
    </row>
    <row r="258" spans="6:8" ht="12.75">
      <c r="F258" s="21" t="s">
        <v>193</v>
      </c>
      <c r="G258" s="35">
        <f>C231*G257</f>
        <v>100</v>
      </c>
      <c r="H258" s="34" t="s">
        <v>197</v>
      </c>
    </row>
    <row r="259" spans="6:8" ht="12.75">
      <c r="F259" s="38" t="s">
        <v>203</v>
      </c>
      <c r="G259" s="35">
        <f>G258*G74</f>
        <v>1E+51</v>
      </c>
      <c r="H259" s="34" t="s">
        <v>207</v>
      </c>
    </row>
    <row r="260" spans="6:8" ht="12.75">
      <c r="F260" s="38"/>
      <c r="G260" s="35"/>
      <c r="H260" s="34"/>
    </row>
    <row r="261" spans="6:8" ht="12.75">
      <c r="F261" s="38" t="s">
        <v>198</v>
      </c>
      <c r="G261" s="35">
        <f>G248</f>
        <v>1E-23</v>
      </c>
      <c r="H261" s="34" t="s">
        <v>199</v>
      </c>
    </row>
    <row r="262" spans="6:8" ht="12.75">
      <c r="F262" s="38" t="s">
        <v>203</v>
      </c>
      <c r="G262" s="46">
        <f>G261*G74</f>
        <v>9.999999999999999E+25</v>
      </c>
      <c r="H262" s="34" t="s">
        <v>206</v>
      </c>
    </row>
    <row r="263" spans="4:6" ht="12.75">
      <c r="D263" s="21" t="s">
        <v>202</v>
      </c>
      <c r="E263">
        <f>E81</f>
        <v>84</v>
      </c>
      <c r="F263" t="s">
        <v>201</v>
      </c>
    </row>
    <row r="264" spans="4:6" ht="12.75">
      <c r="D264" s="21" t="s">
        <v>205</v>
      </c>
      <c r="E264" s="6">
        <f>E263*1000</f>
        <v>84000</v>
      </c>
      <c r="F264" t="s">
        <v>31</v>
      </c>
    </row>
    <row r="265" spans="6:8" ht="18">
      <c r="F265" s="38" t="s">
        <v>212</v>
      </c>
      <c r="G265" s="32">
        <f>E264*G258</f>
        <v>8400000</v>
      </c>
      <c r="H265" t="s">
        <v>226</v>
      </c>
    </row>
    <row r="266" spans="6:8" ht="12.75">
      <c r="F266" s="38" t="s">
        <v>208</v>
      </c>
      <c r="G266" s="6">
        <f>G265</f>
        <v>8400000</v>
      </c>
      <c r="H266" t="s">
        <v>210</v>
      </c>
    </row>
    <row r="267" ht="12.75">
      <c r="F267" s="38" t="s">
        <v>209</v>
      </c>
    </row>
    <row r="268" spans="6:8" ht="12.75">
      <c r="F268" t="str">
        <f>C206</f>
        <v>v = (4/3)*pi*r^3</v>
      </c>
      <c r="G268" s="6">
        <f>G266/((4/3)*(22/7))</f>
        <v>2004545.4545454548</v>
      </c>
      <c r="H268" t="s">
        <v>221</v>
      </c>
    </row>
    <row r="269" spans="6:8" ht="12.75">
      <c r="F269" s="38" t="s">
        <v>211</v>
      </c>
      <c r="G269" s="6">
        <f>G268^(1/3)</f>
        <v>126.08748133551666</v>
      </c>
      <c r="H269" t="s">
        <v>129</v>
      </c>
    </row>
    <row r="270" spans="6:8" ht="12.75">
      <c r="F270" s="38" t="s">
        <v>213</v>
      </c>
      <c r="G270" s="6">
        <f>G269*2</f>
        <v>252.1749626710333</v>
      </c>
      <c r="H270" t="s">
        <v>129</v>
      </c>
    </row>
    <row r="272" spans="6:8" ht="18">
      <c r="F272" s="38" t="s">
        <v>214</v>
      </c>
      <c r="G272" s="32">
        <f>E264/G261</f>
        <v>8.400000000000001E+27</v>
      </c>
      <c r="H272" t="s">
        <v>97</v>
      </c>
    </row>
    <row r="273" spans="6:8" ht="12.75">
      <c r="F273" s="38" t="s">
        <v>208</v>
      </c>
      <c r="H273" t="s">
        <v>216</v>
      </c>
    </row>
    <row r="274" spans="6:8" ht="12.75">
      <c r="F274" s="38" t="s">
        <v>215</v>
      </c>
      <c r="G274">
        <f>G281/((4/3)*(22/7))</f>
        <v>0</v>
      </c>
      <c r="H274" t="s">
        <v>225</v>
      </c>
    </row>
    <row r="275" spans="6:8" ht="12.75">
      <c r="F275" s="38" t="s">
        <v>224</v>
      </c>
      <c r="G275" s="6">
        <f>G274^(1/3)</f>
        <v>0</v>
      </c>
      <c r="H275" t="s">
        <v>222</v>
      </c>
    </row>
    <row r="276" spans="6:8" ht="15.75">
      <c r="F276" s="38" t="s">
        <v>217</v>
      </c>
      <c r="G276" s="49">
        <f>G275*2/1000</f>
        <v>0</v>
      </c>
      <c r="H276" t="s">
        <v>131</v>
      </c>
    </row>
    <row r="278" spans="6:8" ht="15.75">
      <c r="F278" s="38" t="s">
        <v>223</v>
      </c>
      <c r="G278" s="49">
        <f>F222</f>
        <v>253638395.19399515</v>
      </c>
      <c r="H278" t="s">
        <v>131</v>
      </c>
    </row>
    <row r="279" ht="12.75">
      <c r="G279" s="48" t="s">
        <v>220</v>
      </c>
    </row>
    <row r="281" spans="5:8" ht="12.75">
      <c r="E281" s="21"/>
      <c r="F281" s="32"/>
      <c r="G281" s="6"/>
      <c r="H281" s="5"/>
    </row>
    <row r="282" spans="5:8" ht="12.75">
      <c r="E282" s="21"/>
      <c r="F282" s="32"/>
      <c r="G282" s="6"/>
      <c r="H282" s="5"/>
    </row>
  </sheetData>
  <sheetProtection sheet="1" objects="1" scenarios="1"/>
  <mergeCells count="6">
    <mergeCell ref="E221:F221"/>
    <mergeCell ref="H75:O75"/>
    <mergeCell ref="C112:H116"/>
    <mergeCell ref="C123:H126"/>
    <mergeCell ref="C128:C144"/>
    <mergeCell ref="C200:H202"/>
  </mergeCells>
  <hyperlinks>
    <hyperlink ref="D104" r:id="rId1" display="http://zebu.uoregon.edu/1998/ph162/l4.html"/>
  </hyperlinks>
  <printOptions/>
  <pageMargins left="0.75" right="0.75" top="1" bottom="1" header="0.5" footer="0.5"/>
  <pageSetup orientation="portrait" paperSize="9" r:id="rId3"/>
  <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Noel Hodson</dc:creator>
  <cp:keywords/>
  <dc:description/>
  <cp:lastModifiedBy>Noel</cp:lastModifiedBy>
  <cp:lastPrinted>2010-09-18T10:56:58Z</cp:lastPrinted>
  <dcterms:created xsi:type="dcterms:W3CDTF">2010-04-15T15:37:54Z</dcterms:created>
  <dcterms:modified xsi:type="dcterms:W3CDTF">2010-09-18T11:35:14Z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